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Breakfast" sheetId="1" r:id="rId1"/>
    <sheet name="Lunch" sheetId="2" r:id="rId2"/>
    <sheet name="Cost Assumptions" sheetId="3" r:id="rId3"/>
    <sheet name="In House Recipes" sheetId="4" r:id="rId4"/>
    <sheet name="Breakeven Analysis" sheetId="5" r:id="rId5"/>
    <sheet name="Weekly Activity Sheet Template" sheetId="6" r:id="rId6"/>
  </sheets>
  <definedNames>
    <definedName name="_xlnm.Print_Area" localSheetId="4">'Breakeven Analysis'!$A$1:$M$27</definedName>
    <definedName name="_xlnm.Print_Area" localSheetId="0">'Breakfast'!$A$2:$J$60</definedName>
    <definedName name="_xlnm.Print_Area" localSheetId="2">'Cost Assumptions'!$A$1:$P$51</definedName>
    <definedName name="_xlnm.Print_Area" localSheetId="3">'In House Recipes'!$A$1:$J$49</definedName>
    <definedName name="_xlnm.Print_Area" localSheetId="1">'Lunch'!$A$1:$O$46</definedName>
    <definedName name="_xlnm.Print_Area" localSheetId="5">'Weekly Activity Sheet Template'!$A$1:$J$33</definedName>
  </definedNames>
  <calcPr fullCalcOnLoad="1"/>
</workbook>
</file>

<file path=xl/sharedStrings.xml><?xml version="1.0" encoding="utf-8"?>
<sst xmlns="http://schemas.openxmlformats.org/spreadsheetml/2006/main" count="496" uniqueCount="211">
  <si>
    <t>Recipe Cost Card For _________________</t>
  </si>
  <si>
    <t>Ingredient</t>
  </si>
  <si>
    <t>Amount</t>
  </si>
  <si>
    <t>Unit Cost</t>
  </si>
  <si>
    <t>Portion Cost</t>
  </si>
  <si>
    <t>Total Recipe Cost</t>
  </si>
  <si>
    <t>Selling Price</t>
  </si>
  <si>
    <t>Unit Profit</t>
  </si>
  <si>
    <t>Food Cost %</t>
  </si>
  <si>
    <t>Eggs</t>
  </si>
  <si>
    <t>dozen</t>
  </si>
  <si>
    <t>Bacon</t>
  </si>
  <si>
    <t>pound</t>
  </si>
  <si>
    <t>Slices Per Pound</t>
  </si>
  <si>
    <t>Eggs Per Dozen</t>
  </si>
  <si>
    <t>Unit Cost-Egg</t>
  </si>
  <si>
    <t>Unit Cost-Bacon</t>
  </si>
  <si>
    <t>Sausage Patty</t>
  </si>
  <si>
    <t>Unit Cost-Patty</t>
  </si>
  <si>
    <t>Sausage Link</t>
  </si>
  <si>
    <t>Unit Cost-Link</t>
  </si>
  <si>
    <t>Bread</t>
  </si>
  <si>
    <t>Unit Cost-Slice</t>
  </si>
  <si>
    <t>Grits</t>
  </si>
  <si>
    <t>Cheese Slice</t>
  </si>
  <si>
    <t>Unit Cost Scoop</t>
  </si>
  <si>
    <t>Ham</t>
  </si>
  <si>
    <t>5 oz. slices-lb</t>
  </si>
  <si>
    <t>Unit Cost -Piece</t>
  </si>
  <si>
    <t>Biscuit</t>
  </si>
  <si>
    <t>Unit Cost -Biscuit</t>
  </si>
  <si>
    <t>Pancakes</t>
  </si>
  <si>
    <t>Hash Browns</t>
  </si>
  <si>
    <t>Unit Cost -Cake</t>
  </si>
  <si>
    <t>Unit Cost-Serving</t>
  </si>
  <si>
    <t>Two Eggs w/Bacon</t>
  </si>
  <si>
    <t>Bacon (2 slices)</t>
  </si>
  <si>
    <t>Bread (2 slices)</t>
  </si>
  <si>
    <t>Jelly Packs</t>
  </si>
  <si>
    <t>Unit Cost -Pack</t>
  </si>
  <si>
    <t>Jelly Pack</t>
  </si>
  <si>
    <t>Sausage (2 patties)</t>
  </si>
  <si>
    <t>Two Eggs w/Sausage Patty</t>
  </si>
  <si>
    <t>Two Eggs w/Sausage Link</t>
  </si>
  <si>
    <t>Sausage Link(3)</t>
  </si>
  <si>
    <t>Two Eggs w/Ham</t>
  </si>
  <si>
    <t>Country Ham</t>
  </si>
  <si>
    <t>One Egg w/Bacon</t>
  </si>
  <si>
    <t>Bacon (3 slices)</t>
  </si>
  <si>
    <t>Bacon, Egg &amp; Cheese Sandwich</t>
  </si>
  <si>
    <t>Egg</t>
  </si>
  <si>
    <t>Pancake(2) w Bacon</t>
  </si>
  <si>
    <t>Chicken Breast</t>
  </si>
  <si>
    <t>Unit Cost-Portion</t>
  </si>
  <si>
    <t>4oz.-portions</t>
  </si>
  <si>
    <t>Corned Beef Hash</t>
  </si>
  <si>
    <t>can</t>
  </si>
  <si>
    <t>8oz. Portions</t>
  </si>
  <si>
    <t>Unit Cost-serving</t>
  </si>
  <si>
    <t>Potato Chips</t>
  </si>
  <si>
    <t>Unit Cost-bag</t>
  </si>
  <si>
    <t>Pickle</t>
  </si>
  <si>
    <t>Unit Cost-Spear</t>
  </si>
  <si>
    <t>Sandwich Meat</t>
  </si>
  <si>
    <t>2oz.portions</t>
  </si>
  <si>
    <t>French Roll</t>
  </si>
  <si>
    <t>Unit Cost-Roll</t>
  </si>
  <si>
    <t>Tomato Slice</t>
  </si>
  <si>
    <t>slices</t>
  </si>
  <si>
    <t>Unit Cost -Slice</t>
  </si>
  <si>
    <t>Lettuce Leaf</t>
  </si>
  <si>
    <t>Onion Slice</t>
  </si>
  <si>
    <t>Hamburger Patty</t>
  </si>
  <si>
    <t xml:space="preserve">1/3 Pound </t>
  </si>
  <si>
    <t>Unit Cost -Patty</t>
  </si>
  <si>
    <t>Hamburger Bun</t>
  </si>
  <si>
    <t>Unit Cost Bun</t>
  </si>
  <si>
    <t>Fries</t>
  </si>
  <si>
    <t xml:space="preserve">1/2 pound </t>
  </si>
  <si>
    <t>Unit Cost -Serving</t>
  </si>
  <si>
    <t>Brunswick Stew</t>
  </si>
  <si>
    <t>Shrimp Salad</t>
  </si>
  <si>
    <t>Tuna Salad</t>
  </si>
  <si>
    <t>Chicken Salad</t>
  </si>
  <si>
    <t>Soup</t>
  </si>
  <si>
    <t>six pounds</t>
  </si>
  <si>
    <t>four oz. cups</t>
  </si>
  <si>
    <t>Unit Cost-Cup</t>
  </si>
  <si>
    <t>Bun</t>
  </si>
  <si>
    <t>Chips</t>
  </si>
  <si>
    <t>Condiments -Veg</t>
  </si>
  <si>
    <t>head</t>
  </si>
  <si>
    <t>leaves</t>
  </si>
  <si>
    <t>Unit Cost Per Leaf</t>
  </si>
  <si>
    <t xml:space="preserve">Cheese </t>
  </si>
  <si>
    <t>Cheese Burger</t>
  </si>
  <si>
    <t>Club Sandwich</t>
  </si>
  <si>
    <t xml:space="preserve">Bread  </t>
  </si>
  <si>
    <t>Turkey</t>
  </si>
  <si>
    <t>Cheese</t>
  </si>
  <si>
    <t>Condiments-Veg</t>
  </si>
  <si>
    <t>Chicken Strips</t>
  </si>
  <si>
    <t>8oz servings</t>
  </si>
  <si>
    <t>Unit Cost 8oz.</t>
  </si>
  <si>
    <t>Chicken Strips -8oz</t>
  </si>
  <si>
    <t>Half a Chef Salad</t>
  </si>
  <si>
    <t>Grated Cheese</t>
  </si>
  <si>
    <t>Bacon bits</t>
  </si>
  <si>
    <t>Tomatoes</t>
  </si>
  <si>
    <t>Lettuce -Salad</t>
  </si>
  <si>
    <t>Lettuce Salad</t>
  </si>
  <si>
    <t>salads</t>
  </si>
  <si>
    <t>Unit Cost Per Serv.</t>
  </si>
  <si>
    <t>2 oz servings</t>
  </si>
  <si>
    <t>Bacon Bits</t>
  </si>
  <si>
    <t>bag</t>
  </si>
  <si>
    <t>Total of Recipe Costs</t>
  </si>
  <si>
    <t>Total Selling Price</t>
  </si>
  <si>
    <t>Total Food Cost %</t>
  </si>
  <si>
    <t>Eggs-Fresh</t>
  </si>
  <si>
    <t>Boiled Eggs</t>
  </si>
  <si>
    <t>20 pounds</t>
  </si>
  <si>
    <t>1 egg</t>
  </si>
  <si>
    <t>Mayo</t>
  </si>
  <si>
    <t>4 gals.</t>
  </si>
  <si>
    <t>cups</t>
  </si>
  <si>
    <t>Unit Cost -Cup</t>
  </si>
  <si>
    <t>Cooked Shrimp</t>
  </si>
  <si>
    <t>case</t>
  </si>
  <si>
    <t>ounces</t>
  </si>
  <si>
    <t>Cooked Chicken</t>
  </si>
  <si>
    <t>ten lbs</t>
  </si>
  <si>
    <t>Tuna</t>
  </si>
  <si>
    <t>pouches</t>
  </si>
  <si>
    <t>Unit Cost -Pouch</t>
  </si>
  <si>
    <t>Sweet Relish</t>
  </si>
  <si>
    <t>5 gals</t>
  </si>
  <si>
    <t>30lbs</t>
  </si>
  <si>
    <t>Cheese Slice-American</t>
  </si>
  <si>
    <t>Cheese Slice -Swiss</t>
  </si>
  <si>
    <t>Egg Salad</t>
  </si>
  <si>
    <t>Mayo-C</t>
  </si>
  <si>
    <t>Sweet Relish-C</t>
  </si>
  <si>
    <t>Shrimp-C</t>
  </si>
  <si>
    <t>Spices</t>
  </si>
  <si>
    <t>Servings Per Recipe</t>
  </si>
  <si>
    <t>Serving Cost</t>
  </si>
  <si>
    <t>Spices-Salad Recipe</t>
  </si>
  <si>
    <t>Unit Cost Estimate</t>
  </si>
  <si>
    <t>Diced Chicken</t>
  </si>
  <si>
    <t>Rueben</t>
  </si>
  <si>
    <t>Sub Roll</t>
  </si>
  <si>
    <t>Corned Beef</t>
  </si>
  <si>
    <t>Swiss Cheese</t>
  </si>
  <si>
    <t>Condiments</t>
  </si>
  <si>
    <t>Grilled Chicken Ham&amp;Swiss</t>
  </si>
  <si>
    <t>Sandwich Steak</t>
  </si>
  <si>
    <t>Philly Cheese Steak</t>
  </si>
  <si>
    <t>Cheese Slice American</t>
  </si>
  <si>
    <t>6 boxes</t>
  </si>
  <si>
    <t>oz.</t>
  </si>
  <si>
    <t>oz</t>
  </si>
  <si>
    <t>Total Sales</t>
  </si>
  <si>
    <t>Variable Costs</t>
  </si>
  <si>
    <t xml:space="preserve">   Food Costs</t>
  </si>
  <si>
    <t xml:space="preserve">   Bank Charges-CC</t>
  </si>
  <si>
    <t xml:space="preserve">   </t>
  </si>
  <si>
    <t>Total Variable Cost</t>
  </si>
  <si>
    <t>Fixed Costs</t>
  </si>
  <si>
    <t xml:space="preserve">   Less: Depreciation</t>
  </si>
  <si>
    <t xml:space="preserve">   Add: Direct Labor</t>
  </si>
  <si>
    <t xml:space="preserve">   Add Debt Service</t>
  </si>
  <si>
    <t>Total Fixed Costs</t>
  </si>
  <si>
    <t>Variable Cost Percentage</t>
  </si>
  <si>
    <t>Contribution Margin</t>
  </si>
  <si>
    <t>Projected B/E Sales with 2008 margins and debt service</t>
  </si>
  <si>
    <t>Per Day</t>
  </si>
  <si>
    <t>Projected B/E with above assumptions</t>
  </si>
  <si>
    <t>Double Scoop Salad</t>
  </si>
  <si>
    <t>Salad-Home Made</t>
  </si>
  <si>
    <t>Total Food Cost</t>
  </si>
  <si>
    <t>Food Cost Percentage</t>
  </si>
  <si>
    <t>Chili</t>
  </si>
  <si>
    <t>Projected</t>
  </si>
  <si>
    <t xml:space="preserve">2009 Goals  </t>
  </si>
  <si>
    <t>For Week Ended_______________</t>
  </si>
  <si>
    <t>Monday</t>
  </si>
  <si>
    <t>Tuesday</t>
  </si>
  <si>
    <t>Wednesday</t>
  </si>
  <si>
    <t>Thursday</t>
  </si>
  <si>
    <t>Friday</t>
  </si>
  <si>
    <t>Saturday</t>
  </si>
  <si>
    <t>Breakfast Sales</t>
  </si>
  <si>
    <t>Breakfast Customers</t>
  </si>
  <si>
    <t>Average Transaction Size</t>
  </si>
  <si>
    <t>Total</t>
  </si>
  <si>
    <t>Lunch Sales</t>
  </si>
  <si>
    <t>Lunch Customers</t>
  </si>
  <si>
    <t>Cost of Product Wasted</t>
  </si>
  <si>
    <t>Staff Hours Worked</t>
  </si>
  <si>
    <t>Total Overtime Hours for Week</t>
  </si>
  <si>
    <t>Average</t>
  </si>
  <si>
    <t>Food and Beverage Purchases</t>
  </si>
  <si>
    <t>Vendor</t>
  </si>
  <si>
    <t>Less 12,000 in OT</t>
  </si>
  <si>
    <t>Weekly Analysis Sheet</t>
  </si>
  <si>
    <t>i B/E Analysis</t>
  </si>
  <si>
    <t>Item</t>
  </si>
  <si>
    <t>Cost</t>
  </si>
  <si>
    <t>Unit</t>
  </si>
  <si>
    <t>Servings Per Unit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</si>
</sst>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?_);_(@_)"/>
    <numFmt numFmtId="173" formatCode="_(* #,##0.000_);_(* \(#,##0.000\);_(* &quot;-&quot;???_);_(@_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10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0" fontId="3" fillId="0" borderId="20" xfId="57" applyNumberFormat="1" applyFont="1" applyBorder="1" applyAlignment="1">
      <alignment/>
    </xf>
    <xf numFmtId="0" fontId="3" fillId="0" borderId="0" xfId="0" applyFont="1" applyBorder="1" applyAlignment="1">
      <alignment/>
    </xf>
    <xf numFmtId="44" fontId="0" fillId="33" borderId="0" xfId="0" applyNumberFormat="1" applyFill="1" applyAlignment="1">
      <alignment/>
    </xf>
    <xf numFmtId="164" fontId="3" fillId="0" borderId="0" xfId="0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0" borderId="0" xfId="0" applyFont="1" applyAlignment="1">
      <alignment/>
    </xf>
    <xf numFmtId="171" fontId="5" fillId="0" borderId="0" xfId="42" applyNumberFormat="1" applyFont="1" applyAlignment="1">
      <alignment/>
    </xf>
    <xf numFmtId="0" fontId="6" fillId="0" borderId="0" xfId="0" applyFont="1" applyAlignment="1">
      <alignment/>
    </xf>
    <xf numFmtId="171" fontId="5" fillId="0" borderId="21" xfId="42" applyNumberFormat="1" applyFont="1" applyBorder="1" applyAlignment="1">
      <alignment/>
    </xf>
    <xf numFmtId="171" fontId="6" fillId="0" borderId="0" xfId="42" applyNumberFormat="1" applyFont="1" applyAlignment="1">
      <alignment/>
    </xf>
    <xf numFmtId="167" fontId="5" fillId="0" borderId="0" xfId="57" applyNumberFormat="1" applyFont="1" applyAlignment="1">
      <alignment/>
    </xf>
    <xf numFmtId="171" fontId="6" fillId="0" borderId="10" xfId="0" applyNumberFormat="1" applyFont="1" applyBorder="1" applyAlignment="1">
      <alignment/>
    </xf>
    <xf numFmtId="171" fontId="6" fillId="0" borderId="10" xfId="42" applyNumberFormat="1" applyFont="1" applyBorder="1" applyAlignment="1">
      <alignment/>
    </xf>
    <xf numFmtId="0" fontId="1" fillId="34" borderId="13" xfId="0" applyFont="1" applyFill="1" applyBorder="1" applyAlignment="1">
      <alignment/>
    </xf>
    <xf numFmtId="164" fontId="4" fillId="0" borderId="0" xfId="0" applyNumberFormat="1" applyFont="1" applyAlignment="1">
      <alignment/>
    </xf>
    <xf numFmtId="10" fontId="4" fillId="0" borderId="0" xfId="57" applyNumberFormat="1" applyFont="1" applyAlignment="1">
      <alignment/>
    </xf>
    <xf numFmtId="10" fontId="4" fillId="0" borderId="0" xfId="0" applyNumberFormat="1" applyFont="1" applyAlignment="1">
      <alignment/>
    </xf>
    <xf numFmtId="167" fontId="5" fillId="0" borderId="20" xfId="57" applyNumberFormat="1" applyFont="1" applyBorder="1" applyAlignment="1">
      <alignment/>
    </xf>
    <xf numFmtId="167" fontId="5" fillId="0" borderId="20" xfId="42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34" borderId="10" xfId="0" applyFont="1" applyFill="1" applyBorder="1" applyAlignment="1">
      <alignment/>
    </xf>
    <xf numFmtId="167" fontId="4" fillId="0" borderId="0" xfId="0" applyNumberFormat="1" applyFont="1" applyAlignment="1">
      <alignment/>
    </xf>
    <xf numFmtId="167" fontId="4" fillId="0" borderId="0" xfId="57" applyNumberFormat="1" applyFont="1" applyAlignment="1">
      <alignment/>
    </xf>
    <xf numFmtId="167" fontId="4" fillId="0" borderId="21" xfId="57" applyNumberFormat="1" applyFont="1" applyBorder="1" applyAlignment="1">
      <alignment/>
    </xf>
    <xf numFmtId="167" fontId="3" fillId="0" borderId="0" xfId="57" applyNumberFormat="1" applyFont="1" applyAlignment="1">
      <alignment/>
    </xf>
    <xf numFmtId="167" fontId="6" fillId="0" borderId="0" xfId="57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0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30.7109375" style="0" customWidth="1"/>
    <col min="2" max="4" width="10.7109375" style="0" customWidth="1"/>
    <col min="6" max="6" width="30.7109375" style="0" customWidth="1"/>
    <col min="7" max="9" width="10.7109375" style="0" customWidth="1"/>
  </cols>
  <sheetData>
    <row r="3" spans="1:11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customHeight="1">
      <c r="A4" s="7" t="s">
        <v>0</v>
      </c>
      <c r="B4" s="8" t="s">
        <v>35</v>
      </c>
      <c r="C4" s="9"/>
      <c r="D4" s="10"/>
      <c r="E4" s="1"/>
      <c r="F4" s="7" t="s">
        <v>0</v>
      </c>
      <c r="G4" s="8" t="s">
        <v>47</v>
      </c>
      <c r="H4" s="9"/>
      <c r="I4" s="10"/>
      <c r="J4" s="1"/>
      <c r="K4" s="1"/>
    </row>
    <row r="5" spans="1:11" ht="31.5" customHeight="1">
      <c r="A5" s="11" t="s">
        <v>1</v>
      </c>
      <c r="B5" s="6" t="s">
        <v>2</v>
      </c>
      <c r="C5" s="6" t="s">
        <v>3</v>
      </c>
      <c r="D5" s="12" t="s">
        <v>4</v>
      </c>
      <c r="E5" s="1"/>
      <c r="F5" s="11" t="s">
        <v>1</v>
      </c>
      <c r="G5" s="6" t="s">
        <v>2</v>
      </c>
      <c r="H5" s="6" t="s">
        <v>3</v>
      </c>
      <c r="I5" s="12" t="s">
        <v>4</v>
      </c>
      <c r="J5" s="1"/>
      <c r="K5" s="1"/>
    </row>
    <row r="6" spans="1:11" ht="15">
      <c r="A6" s="13" t="s">
        <v>9</v>
      </c>
      <c r="B6" s="2">
        <v>2</v>
      </c>
      <c r="C6" s="5">
        <f>'Cost Assumptions'!$J$3</f>
        <v>0.11</v>
      </c>
      <c r="D6" s="14">
        <f>B6*C6</f>
        <v>0.22</v>
      </c>
      <c r="E6" s="1"/>
      <c r="F6" s="13" t="s">
        <v>9</v>
      </c>
      <c r="G6" s="2">
        <v>1</v>
      </c>
      <c r="H6" s="5">
        <f>'Cost Assumptions'!$J$3</f>
        <v>0.11</v>
      </c>
      <c r="I6" s="14">
        <f>G6*H6</f>
        <v>0.11</v>
      </c>
      <c r="J6" s="1"/>
      <c r="K6" s="1"/>
    </row>
    <row r="7" spans="1:11" ht="15">
      <c r="A7" s="13" t="s">
        <v>36</v>
      </c>
      <c r="B7" s="2">
        <v>2</v>
      </c>
      <c r="C7" s="5">
        <f>'Cost Assumptions'!$J$4</f>
        <v>0.15</v>
      </c>
      <c r="D7" s="14">
        <f>B7*C7</f>
        <v>0.3</v>
      </c>
      <c r="E7" s="1"/>
      <c r="F7" s="13" t="s">
        <v>36</v>
      </c>
      <c r="G7" s="2">
        <v>2</v>
      </c>
      <c r="H7" s="5">
        <f>'Cost Assumptions'!$J$4</f>
        <v>0.15</v>
      </c>
      <c r="I7" s="14">
        <f>G7*H7</f>
        <v>0.3</v>
      </c>
      <c r="J7" s="1"/>
      <c r="K7" s="1"/>
    </row>
    <row r="8" spans="1:11" ht="15">
      <c r="A8" s="13" t="s">
        <v>37</v>
      </c>
      <c r="B8" s="2">
        <v>2</v>
      </c>
      <c r="C8" s="5">
        <f>'Cost Assumptions'!$J$7</f>
        <v>0.1</v>
      </c>
      <c r="D8" s="14">
        <f>B8*C8</f>
        <v>0.2</v>
      </c>
      <c r="E8" s="1"/>
      <c r="F8" s="13" t="s">
        <v>37</v>
      </c>
      <c r="G8" s="2">
        <v>2</v>
      </c>
      <c r="H8" s="5">
        <f>'Cost Assumptions'!$J$7</f>
        <v>0.1</v>
      </c>
      <c r="I8" s="14">
        <f>G8*H8</f>
        <v>0.2</v>
      </c>
      <c r="J8" s="1"/>
      <c r="K8" s="1"/>
    </row>
    <row r="9" spans="1:11" ht="15">
      <c r="A9" s="13" t="s">
        <v>23</v>
      </c>
      <c r="B9" s="2">
        <v>1</v>
      </c>
      <c r="C9" s="5">
        <f>'Cost Assumptions'!$J$8</f>
        <v>0.007138888888888888</v>
      </c>
      <c r="D9" s="14">
        <f>B9*C9</f>
        <v>0.007138888888888888</v>
      </c>
      <c r="E9" s="1"/>
      <c r="F9" s="13" t="s">
        <v>23</v>
      </c>
      <c r="G9" s="2">
        <v>1</v>
      </c>
      <c r="H9" s="5">
        <f>'Cost Assumptions'!$J$8</f>
        <v>0.007138888888888888</v>
      </c>
      <c r="I9" s="14">
        <f>G9*H9</f>
        <v>0.007138888888888888</v>
      </c>
      <c r="J9" s="1"/>
      <c r="K9" s="1"/>
    </row>
    <row r="10" spans="1:11" ht="15">
      <c r="A10" s="13" t="s">
        <v>40</v>
      </c>
      <c r="B10" s="2">
        <v>1</v>
      </c>
      <c r="C10" s="5">
        <f>'Cost Assumptions'!$J$16</f>
        <v>0.05</v>
      </c>
      <c r="D10" s="14">
        <f>B10*C10</f>
        <v>0.05</v>
      </c>
      <c r="E10" s="1"/>
      <c r="F10" s="13" t="s">
        <v>40</v>
      </c>
      <c r="G10" s="2">
        <v>1</v>
      </c>
      <c r="H10" s="5">
        <f>'Cost Assumptions'!$J$16</f>
        <v>0.05</v>
      </c>
      <c r="I10" s="14">
        <f>G10*H10</f>
        <v>0.05</v>
      </c>
      <c r="J10" s="1"/>
      <c r="K10" s="1"/>
    </row>
    <row r="11" spans="1:11" ht="15">
      <c r="A11" s="13"/>
      <c r="B11" s="2"/>
      <c r="C11" s="2"/>
      <c r="D11" s="15"/>
      <c r="E11" s="1"/>
      <c r="F11" s="13"/>
      <c r="G11" s="2"/>
      <c r="H11" s="2"/>
      <c r="I11" s="15"/>
      <c r="J11" s="1"/>
      <c r="K11" s="1"/>
    </row>
    <row r="12" spans="1:11" ht="15">
      <c r="A12" s="13"/>
      <c r="B12" s="2"/>
      <c r="C12" s="2"/>
      <c r="D12" s="15"/>
      <c r="E12" s="1"/>
      <c r="F12" s="13"/>
      <c r="G12" s="2"/>
      <c r="H12" s="2"/>
      <c r="I12" s="15"/>
      <c r="J12" s="1"/>
      <c r="K12" s="1"/>
    </row>
    <row r="13" spans="1:11" ht="15.75">
      <c r="A13" s="11" t="s">
        <v>5</v>
      </c>
      <c r="B13" s="16"/>
      <c r="C13" s="16"/>
      <c r="D13" s="17">
        <f>SUM(D6:D12)</f>
        <v>0.7771388888888889</v>
      </c>
      <c r="E13" s="1"/>
      <c r="F13" s="11" t="s">
        <v>5</v>
      </c>
      <c r="G13" s="16"/>
      <c r="H13" s="16"/>
      <c r="I13" s="17">
        <f>SUM(I6:I12)</f>
        <v>0.667138888888889</v>
      </c>
      <c r="J13" s="1"/>
      <c r="K13" s="1"/>
    </row>
    <row r="14" spans="1:11" ht="15.75">
      <c r="A14" s="11" t="s">
        <v>6</v>
      </c>
      <c r="B14" s="16"/>
      <c r="C14" s="16"/>
      <c r="D14" s="17">
        <v>3.74</v>
      </c>
      <c r="E14" s="1"/>
      <c r="F14" s="11" t="s">
        <v>6</v>
      </c>
      <c r="G14" s="16"/>
      <c r="H14" s="16"/>
      <c r="I14" s="17">
        <v>3.5</v>
      </c>
      <c r="J14" s="1"/>
      <c r="K14" s="1"/>
    </row>
    <row r="15" spans="1:11" ht="15.75">
      <c r="A15" s="11" t="s">
        <v>7</v>
      </c>
      <c r="B15" s="16"/>
      <c r="C15" s="16"/>
      <c r="D15" s="18">
        <f>D14-D13</f>
        <v>2.962861111111111</v>
      </c>
      <c r="E15" s="1"/>
      <c r="F15" s="11" t="s">
        <v>7</v>
      </c>
      <c r="G15" s="16"/>
      <c r="H15" s="16"/>
      <c r="I15" s="18">
        <f>I14-I13</f>
        <v>2.832861111111111</v>
      </c>
      <c r="J15" s="1"/>
      <c r="K15" s="1"/>
    </row>
    <row r="16" spans="1:11" ht="16.5" thickBot="1">
      <c r="A16" s="19" t="s">
        <v>8</v>
      </c>
      <c r="B16" s="20"/>
      <c r="C16" s="20"/>
      <c r="D16" s="21">
        <f>D13/D14</f>
        <v>0.207791146761735</v>
      </c>
      <c r="E16" s="1"/>
      <c r="F16" s="19" t="s">
        <v>8</v>
      </c>
      <c r="G16" s="20"/>
      <c r="H16" s="20"/>
      <c r="I16" s="21">
        <f>I13/I14</f>
        <v>0.19061111111111112</v>
      </c>
      <c r="J16" s="1"/>
      <c r="K16" s="1"/>
    </row>
    <row r="17" spans="1:11" ht="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 customHeight="1">
      <c r="A18" s="7" t="s">
        <v>0</v>
      </c>
      <c r="B18" s="8" t="s">
        <v>42</v>
      </c>
      <c r="C18" s="9"/>
      <c r="D18" s="10"/>
      <c r="E18" s="1"/>
      <c r="F18" s="7" t="s">
        <v>0</v>
      </c>
      <c r="G18" s="8" t="s">
        <v>49</v>
      </c>
      <c r="H18" s="9"/>
      <c r="I18" s="10"/>
      <c r="J18" s="1"/>
      <c r="K18" s="1"/>
    </row>
    <row r="19" spans="1:11" ht="31.5">
      <c r="A19" s="11" t="s">
        <v>1</v>
      </c>
      <c r="B19" s="6" t="s">
        <v>2</v>
      </c>
      <c r="C19" s="6" t="s">
        <v>3</v>
      </c>
      <c r="D19" s="12" t="s">
        <v>4</v>
      </c>
      <c r="E19" s="1"/>
      <c r="F19" s="11" t="s">
        <v>1</v>
      </c>
      <c r="G19" s="6" t="s">
        <v>2</v>
      </c>
      <c r="H19" s="6" t="s">
        <v>3</v>
      </c>
      <c r="I19" s="12" t="s">
        <v>4</v>
      </c>
      <c r="J19" s="1"/>
      <c r="K19" s="1"/>
    </row>
    <row r="20" spans="1:11" ht="15">
      <c r="A20" s="13" t="s">
        <v>9</v>
      </c>
      <c r="B20" s="2">
        <v>2</v>
      </c>
      <c r="C20" s="5">
        <f>'Cost Assumptions'!$J$3</f>
        <v>0.11</v>
      </c>
      <c r="D20" s="14">
        <f>B20*C20</f>
        <v>0.22</v>
      </c>
      <c r="E20" s="1"/>
      <c r="F20" s="13" t="s">
        <v>50</v>
      </c>
      <c r="G20" s="2">
        <v>1</v>
      </c>
      <c r="H20" s="5">
        <f>'Cost Assumptions'!J3</f>
        <v>0.11</v>
      </c>
      <c r="I20" s="14">
        <f>G20*H20</f>
        <v>0.11</v>
      </c>
      <c r="J20" s="1"/>
      <c r="K20" s="1"/>
    </row>
    <row r="21" spans="1:11" ht="15">
      <c r="A21" s="13" t="s">
        <v>41</v>
      </c>
      <c r="B21" s="2">
        <v>2</v>
      </c>
      <c r="C21" s="5">
        <f>'Cost Assumptions'!J5</f>
        <v>0.25</v>
      </c>
      <c r="D21" s="14">
        <f>B21*C21</f>
        <v>0.5</v>
      </c>
      <c r="E21" s="1"/>
      <c r="F21" s="13" t="s">
        <v>48</v>
      </c>
      <c r="G21" s="2">
        <v>3</v>
      </c>
      <c r="H21" s="5">
        <f>'Cost Assumptions'!$J$4</f>
        <v>0.15</v>
      </c>
      <c r="I21" s="14">
        <f>G21*H21</f>
        <v>0.44999999999999996</v>
      </c>
      <c r="J21" s="1"/>
      <c r="K21" s="1"/>
    </row>
    <row r="22" spans="1:11" ht="15">
      <c r="A22" s="13" t="s">
        <v>37</v>
      </c>
      <c r="B22" s="2">
        <v>2</v>
      </c>
      <c r="C22" s="5">
        <f>'Cost Assumptions'!$J$7</f>
        <v>0.1</v>
      </c>
      <c r="D22" s="14">
        <f>B22*C22</f>
        <v>0.2</v>
      </c>
      <c r="E22" s="1"/>
      <c r="F22" s="13" t="s">
        <v>37</v>
      </c>
      <c r="G22" s="2">
        <v>2</v>
      </c>
      <c r="H22" s="5">
        <f>'Cost Assumptions'!$J$7</f>
        <v>0.1</v>
      </c>
      <c r="I22" s="14">
        <f>G22*H22</f>
        <v>0.2</v>
      </c>
      <c r="J22" s="1"/>
      <c r="K22" s="1"/>
    </row>
    <row r="23" spans="1:11" ht="15">
      <c r="A23" s="13" t="s">
        <v>23</v>
      </c>
      <c r="B23" s="2">
        <v>1</v>
      </c>
      <c r="C23" s="5">
        <f>'Cost Assumptions'!$J$8</f>
        <v>0.007138888888888888</v>
      </c>
      <c r="D23" s="14">
        <f>B23*C23</f>
        <v>0.007138888888888888</v>
      </c>
      <c r="E23" s="1"/>
      <c r="F23" s="13" t="s">
        <v>24</v>
      </c>
      <c r="G23" s="2">
        <v>1</v>
      </c>
      <c r="H23" s="5">
        <f>'Cost Assumptions'!J9</f>
        <v>0.05</v>
      </c>
      <c r="I23" s="14">
        <f>G23*H23</f>
        <v>0.05</v>
      </c>
      <c r="J23" s="1"/>
      <c r="K23" s="1"/>
    </row>
    <row r="24" spans="1:11" ht="15">
      <c r="A24" s="13" t="s">
        <v>40</v>
      </c>
      <c r="B24" s="2">
        <v>1</v>
      </c>
      <c r="C24" s="5">
        <f>'Cost Assumptions'!$J$16</f>
        <v>0.05</v>
      </c>
      <c r="D24" s="14">
        <f>B24*C24</f>
        <v>0.05</v>
      </c>
      <c r="E24" s="1"/>
      <c r="F24" s="13"/>
      <c r="G24" s="2"/>
      <c r="H24" s="5"/>
      <c r="I24" s="14"/>
      <c r="J24" s="1"/>
      <c r="K24" s="1"/>
    </row>
    <row r="25" spans="1:11" ht="15">
      <c r="A25" s="13"/>
      <c r="B25" s="2"/>
      <c r="C25" s="2"/>
      <c r="D25" s="15"/>
      <c r="E25" s="1"/>
      <c r="F25" s="13"/>
      <c r="G25" s="2"/>
      <c r="H25" s="2"/>
      <c r="I25" s="15"/>
      <c r="J25" s="1"/>
      <c r="K25" s="1"/>
    </row>
    <row r="26" spans="1:11" ht="15">
      <c r="A26" s="13"/>
      <c r="B26" s="2"/>
      <c r="C26" s="2"/>
      <c r="D26" s="15"/>
      <c r="E26" s="1"/>
      <c r="F26" s="13"/>
      <c r="G26" s="2"/>
      <c r="H26" s="2"/>
      <c r="I26" s="15"/>
      <c r="J26" s="1"/>
      <c r="K26" s="1"/>
    </row>
    <row r="27" spans="1:11" ht="15.75">
      <c r="A27" s="11" t="s">
        <v>5</v>
      </c>
      <c r="B27" s="16"/>
      <c r="C27" s="16"/>
      <c r="D27" s="17">
        <f>SUM(D20:D26)</f>
        <v>0.9771388888888889</v>
      </c>
      <c r="E27" s="1"/>
      <c r="F27" s="11" t="s">
        <v>5</v>
      </c>
      <c r="G27" s="16"/>
      <c r="H27" s="16"/>
      <c r="I27" s="17">
        <f>SUM(I20:I26)</f>
        <v>0.81</v>
      </c>
      <c r="J27" s="1"/>
      <c r="K27" s="1"/>
    </row>
    <row r="28" spans="1:11" ht="15.75">
      <c r="A28" s="11" t="s">
        <v>6</v>
      </c>
      <c r="B28" s="16"/>
      <c r="C28" s="16"/>
      <c r="D28" s="17">
        <v>3.74</v>
      </c>
      <c r="E28" s="1"/>
      <c r="F28" s="11" t="s">
        <v>6</v>
      </c>
      <c r="G28" s="16"/>
      <c r="H28" s="16"/>
      <c r="I28" s="17">
        <v>3.74</v>
      </c>
      <c r="J28" s="1"/>
      <c r="K28" s="1"/>
    </row>
    <row r="29" spans="1:11" ht="15.75">
      <c r="A29" s="11" t="s">
        <v>7</v>
      </c>
      <c r="B29" s="16"/>
      <c r="C29" s="16"/>
      <c r="D29" s="18">
        <f>D28-D27</f>
        <v>2.7628611111111114</v>
      </c>
      <c r="E29" s="1"/>
      <c r="F29" s="11" t="s">
        <v>7</v>
      </c>
      <c r="G29" s="16"/>
      <c r="H29" s="16"/>
      <c r="I29" s="18">
        <f>I28-I27</f>
        <v>2.93</v>
      </c>
      <c r="J29" s="1"/>
      <c r="K29" s="1"/>
    </row>
    <row r="30" spans="1:11" ht="16.5" thickBot="1">
      <c r="A30" s="19" t="s">
        <v>8</v>
      </c>
      <c r="B30" s="20"/>
      <c r="C30" s="20"/>
      <c r="D30" s="21">
        <f>D27/D28</f>
        <v>0.261267082590612</v>
      </c>
      <c r="E30" s="1"/>
      <c r="F30" s="19" t="s">
        <v>8</v>
      </c>
      <c r="G30" s="20"/>
      <c r="H30" s="20"/>
      <c r="I30" s="21">
        <f>I27/I28</f>
        <v>0.21657754010695188</v>
      </c>
      <c r="J30" s="1"/>
      <c r="K30" s="1"/>
    </row>
    <row r="31" spans="1:11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7" t="s">
        <v>0</v>
      </c>
      <c r="B32" s="8" t="s">
        <v>43</v>
      </c>
      <c r="C32" s="9"/>
      <c r="D32" s="10"/>
      <c r="E32" s="1"/>
      <c r="F32" s="7" t="s">
        <v>0</v>
      </c>
      <c r="G32" s="8" t="s">
        <v>51</v>
      </c>
      <c r="H32" s="9"/>
      <c r="I32" s="10"/>
      <c r="J32" s="1"/>
      <c r="K32" s="1"/>
    </row>
    <row r="33" spans="1:11" ht="31.5">
      <c r="A33" s="11" t="s">
        <v>1</v>
      </c>
      <c r="B33" s="6" t="s">
        <v>2</v>
      </c>
      <c r="C33" s="6" t="s">
        <v>3</v>
      </c>
      <c r="D33" s="12" t="s">
        <v>4</v>
      </c>
      <c r="E33" s="1"/>
      <c r="F33" s="11" t="s">
        <v>1</v>
      </c>
      <c r="G33" s="6" t="s">
        <v>2</v>
      </c>
      <c r="H33" s="6" t="s">
        <v>3</v>
      </c>
      <c r="I33" s="12" t="s">
        <v>4</v>
      </c>
      <c r="J33" s="1"/>
      <c r="K33" s="1"/>
    </row>
    <row r="34" spans="1:11" ht="15">
      <c r="A34" s="13" t="s">
        <v>9</v>
      </c>
      <c r="B34" s="2">
        <v>2</v>
      </c>
      <c r="C34" s="5">
        <f>'Cost Assumptions'!$J$3</f>
        <v>0.11</v>
      </c>
      <c r="D34" s="14">
        <f>B34*C34</f>
        <v>0.22</v>
      </c>
      <c r="E34" s="1"/>
      <c r="F34" s="13" t="s">
        <v>31</v>
      </c>
      <c r="G34" s="2">
        <v>2</v>
      </c>
      <c r="H34" s="5">
        <f>'Cost Assumptions'!J13</f>
        <v>0.19041666666666668</v>
      </c>
      <c r="I34" s="14">
        <f>G34*H34</f>
        <v>0.38083333333333336</v>
      </c>
      <c r="J34" s="1"/>
      <c r="K34" s="1"/>
    </row>
    <row r="35" spans="1:11" ht="15">
      <c r="A35" s="13" t="s">
        <v>44</v>
      </c>
      <c r="B35" s="2">
        <v>3</v>
      </c>
      <c r="C35" s="5">
        <f>'Cost Assumptions'!J6</f>
        <v>0.13</v>
      </c>
      <c r="D35" s="14">
        <f>B35*C35</f>
        <v>0.39</v>
      </c>
      <c r="E35" s="1"/>
      <c r="F35" s="13" t="s">
        <v>36</v>
      </c>
      <c r="G35" s="2">
        <v>2</v>
      </c>
      <c r="H35" s="5">
        <f>'Cost Assumptions'!$J$4</f>
        <v>0.15</v>
      </c>
      <c r="I35" s="14">
        <f>G35*H35</f>
        <v>0.3</v>
      </c>
      <c r="J35" s="1"/>
      <c r="K35" s="1"/>
    </row>
    <row r="36" spans="1:11" ht="15">
      <c r="A36" s="13" t="s">
        <v>37</v>
      </c>
      <c r="B36" s="2">
        <v>2</v>
      </c>
      <c r="C36" s="5">
        <f>'Cost Assumptions'!$J$7</f>
        <v>0.1</v>
      </c>
      <c r="D36" s="14">
        <f>B36*C36</f>
        <v>0.2</v>
      </c>
      <c r="E36" s="1"/>
      <c r="F36" s="13"/>
      <c r="G36" s="2"/>
      <c r="H36" s="5"/>
      <c r="I36" s="14"/>
      <c r="J36" s="1"/>
      <c r="K36" s="1"/>
    </row>
    <row r="37" spans="1:11" ht="15">
      <c r="A37" s="13" t="s">
        <v>23</v>
      </c>
      <c r="B37" s="2">
        <v>1</v>
      </c>
      <c r="C37" s="5">
        <f>'Cost Assumptions'!$J$8</f>
        <v>0.007138888888888888</v>
      </c>
      <c r="D37" s="14">
        <f>B37*C37</f>
        <v>0.007138888888888888</v>
      </c>
      <c r="E37" s="1"/>
      <c r="F37" s="13"/>
      <c r="G37" s="2"/>
      <c r="H37" s="5"/>
      <c r="I37" s="14"/>
      <c r="J37" s="1"/>
      <c r="K37" s="1"/>
    </row>
    <row r="38" spans="1:11" ht="15">
      <c r="A38" s="13" t="s">
        <v>40</v>
      </c>
      <c r="B38" s="2">
        <v>1</v>
      </c>
      <c r="C38" s="5">
        <f>'Cost Assumptions'!$J$16</f>
        <v>0.05</v>
      </c>
      <c r="D38" s="14">
        <f>B38*C38</f>
        <v>0.05</v>
      </c>
      <c r="E38" s="1"/>
      <c r="F38" s="13"/>
      <c r="G38" s="2"/>
      <c r="H38" s="5"/>
      <c r="I38" s="14"/>
      <c r="J38" s="1"/>
      <c r="K38" s="1"/>
    </row>
    <row r="39" spans="1:11" ht="15">
      <c r="A39" s="13"/>
      <c r="B39" s="2"/>
      <c r="C39" s="2"/>
      <c r="D39" s="15"/>
      <c r="E39" s="1"/>
      <c r="F39" s="13"/>
      <c r="G39" s="2"/>
      <c r="H39" s="2"/>
      <c r="I39" s="15"/>
      <c r="J39" s="1"/>
      <c r="K39" s="1"/>
    </row>
    <row r="40" spans="1:11" ht="15">
      <c r="A40" s="13"/>
      <c r="B40" s="2"/>
      <c r="C40" s="2"/>
      <c r="D40" s="15"/>
      <c r="E40" s="1"/>
      <c r="F40" s="13"/>
      <c r="G40" s="2"/>
      <c r="H40" s="2"/>
      <c r="I40" s="15"/>
      <c r="J40" s="1"/>
      <c r="K40" s="1"/>
    </row>
    <row r="41" spans="1:11" ht="15.75">
      <c r="A41" s="11" t="s">
        <v>5</v>
      </c>
      <c r="B41" s="16"/>
      <c r="C41" s="16"/>
      <c r="D41" s="17">
        <f>SUM(D34:D40)</f>
        <v>0.867138888888889</v>
      </c>
      <c r="E41" s="1"/>
      <c r="F41" s="11" t="s">
        <v>5</v>
      </c>
      <c r="G41" s="16"/>
      <c r="H41" s="16"/>
      <c r="I41" s="17">
        <f>SUM(I34:I40)</f>
        <v>0.6808333333333334</v>
      </c>
      <c r="J41" s="1"/>
      <c r="K41" s="1"/>
    </row>
    <row r="42" spans="1:11" ht="15.75">
      <c r="A42" s="11" t="s">
        <v>6</v>
      </c>
      <c r="B42" s="16"/>
      <c r="C42" s="16"/>
      <c r="D42" s="17">
        <v>4.21</v>
      </c>
      <c r="E42" s="1"/>
      <c r="F42" s="11" t="s">
        <v>6</v>
      </c>
      <c r="G42" s="16"/>
      <c r="H42" s="16"/>
      <c r="I42" s="17">
        <v>4.44</v>
      </c>
      <c r="J42" s="1"/>
      <c r="K42" s="1"/>
    </row>
    <row r="43" spans="1:11" ht="15.75">
      <c r="A43" s="11" t="s">
        <v>7</v>
      </c>
      <c r="B43" s="16"/>
      <c r="C43" s="16"/>
      <c r="D43" s="18">
        <f>D42-D41</f>
        <v>3.342861111111111</v>
      </c>
      <c r="E43" s="1"/>
      <c r="F43" s="11" t="s">
        <v>7</v>
      </c>
      <c r="G43" s="16"/>
      <c r="H43" s="16"/>
      <c r="I43" s="18">
        <f>I42-I41</f>
        <v>3.759166666666667</v>
      </c>
      <c r="J43" s="1"/>
      <c r="K43" s="1"/>
    </row>
    <row r="44" spans="1:11" ht="16.5" thickBot="1">
      <c r="A44" s="19" t="s">
        <v>8</v>
      </c>
      <c r="B44" s="20"/>
      <c r="C44" s="20"/>
      <c r="D44" s="21">
        <f>D41/D42</f>
        <v>0.20597123251517555</v>
      </c>
      <c r="E44" s="1"/>
      <c r="F44" s="19" t="s">
        <v>8</v>
      </c>
      <c r="G44" s="20"/>
      <c r="H44" s="20"/>
      <c r="I44" s="21">
        <f>I41/I42</f>
        <v>0.15334084084084085</v>
      </c>
      <c r="J44" s="1"/>
      <c r="K44" s="1"/>
    </row>
    <row r="45" spans="1:11" ht="15.7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7" t="s">
        <v>0</v>
      </c>
      <c r="B46" s="8" t="s">
        <v>45</v>
      </c>
      <c r="C46" s="9"/>
      <c r="D46" s="10"/>
      <c r="E46" s="1"/>
      <c r="F46" s="1"/>
      <c r="G46" s="1"/>
      <c r="H46" s="1"/>
      <c r="I46" s="1"/>
      <c r="J46" s="1"/>
      <c r="K46" s="1"/>
    </row>
    <row r="47" spans="1:11" ht="31.5">
      <c r="A47" s="11" t="s">
        <v>1</v>
      </c>
      <c r="B47" s="6" t="s">
        <v>2</v>
      </c>
      <c r="C47" s="6" t="s">
        <v>3</v>
      </c>
      <c r="D47" s="12" t="s">
        <v>4</v>
      </c>
      <c r="E47" s="1"/>
      <c r="F47" s="1"/>
      <c r="G47" s="1"/>
      <c r="H47" s="1"/>
      <c r="I47" s="1"/>
      <c r="J47" s="1"/>
      <c r="K47" s="1"/>
    </row>
    <row r="48" spans="1:11" ht="15">
      <c r="A48" s="13" t="s">
        <v>9</v>
      </c>
      <c r="B48" s="2">
        <v>2</v>
      </c>
      <c r="C48" s="5">
        <f>'Cost Assumptions'!$J$3</f>
        <v>0.11</v>
      </c>
      <c r="D48" s="14">
        <f>B48*C48</f>
        <v>0.22</v>
      </c>
      <c r="E48" s="1"/>
      <c r="F48" s="1"/>
      <c r="G48" s="1"/>
      <c r="H48" s="1"/>
      <c r="I48" s="1"/>
      <c r="J48" s="1"/>
      <c r="K48" s="1"/>
    </row>
    <row r="49" spans="1:4" ht="15">
      <c r="A49" s="13" t="s">
        <v>46</v>
      </c>
      <c r="B49" s="2">
        <v>1</v>
      </c>
      <c r="C49" s="5">
        <f>'Cost Assumptions'!J11</f>
        <v>1.559375</v>
      </c>
      <c r="D49" s="14">
        <f>B49*C49</f>
        <v>1.559375</v>
      </c>
    </row>
    <row r="50" spans="1:4" ht="15">
      <c r="A50" s="13" t="s">
        <v>37</v>
      </c>
      <c r="B50" s="2">
        <v>2</v>
      </c>
      <c r="C50" s="5">
        <f>'Cost Assumptions'!$J$7</f>
        <v>0.1</v>
      </c>
      <c r="D50" s="14">
        <f>B50*C50</f>
        <v>0.2</v>
      </c>
    </row>
    <row r="51" spans="1:4" ht="15">
      <c r="A51" s="13" t="s">
        <v>23</v>
      </c>
      <c r="B51" s="2">
        <v>1</v>
      </c>
      <c r="C51" s="5">
        <f>'Cost Assumptions'!$J$8</f>
        <v>0.007138888888888888</v>
      </c>
      <c r="D51" s="14">
        <f>B51*C51</f>
        <v>0.007138888888888888</v>
      </c>
    </row>
    <row r="52" spans="1:4" ht="15">
      <c r="A52" s="13" t="s">
        <v>40</v>
      </c>
      <c r="B52" s="2">
        <v>1</v>
      </c>
      <c r="C52" s="5">
        <f>'Cost Assumptions'!$J$16</f>
        <v>0.05</v>
      </c>
      <c r="D52" s="14">
        <f>B52*C52</f>
        <v>0.05</v>
      </c>
    </row>
    <row r="53" spans="1:4" ht="15">
      <c r="A53" s="13"/>
      <c r="B53" s="2"/>
      <c r="C53" s="2"/>
      <c r="D53" s="15"/>
    </row>
    <row r="54" spans="1:4" ht="15">
      <c r="A54" s="13"/>
      <c r="B54" s="2"/>
      <c r="C54" s="2"/>
      <c r="D54" s="15"/>
    </row>
    <row r="55" spans="1:4" ht="15.75">
      <c r="A55" s="11" t="s">
        <v>5</v>
      </c>
      <c r="B55" s="16"/>
      <c r="C55" s="16"/>
      <c r="D55" s="17">
        <f>SUM(D48:D54)</f>
        <v>2.0365138888888885</v>
      </c>
    </row>
    <row r="56" spans="1:4" ht="15.75">
      <c r="A56" s="11" t="s">
        <v>6</v>
      </c>
      <c r="B56" s="16"/>
      <c r="C56" s="16"/>
      <c r="D56" s="17">
        <v>4.21</v>
      </c>
    </row>
    <row r="57" spans="1:4" ht="15.75">
      <c r="A57" s="11" t="s">
        <v>7</v>
      </c>
      <c r="B57" s="16"/>
      <c r="C57" s="16"/>
      <c r="D57" s="18">
        <f>D56-D55</f>
        <v>2.1734861111111115</v>
      </c>
    </row>
    <row r="58" spans="1:8" ht="18.75" thickBot="1">
      <c r="A58" s="19" t="s">
        <v>8</v>
      </c>
      <c r="B58" s="20"/>
      <c r="C58" s="20"/>
      <c r="D58" s="21">
        <f>D55/D56</f>
        <v>0.48373251517550797</v>
      </c>
      <c r="F58" s="31" t="s">
        <v>116</v>
      </c>
      <c r="G58" s="32">
        <f>D13+D27+I13+I27+D41+I41+D55</f>
        <v>6.815902777777778</v>
      </c>
      <c r="H58" s="33"/>
    </row>
    <row r="59" spans="6:8" ht="18.75" thickBot="1">
      <c r="F59" s="31" t="s">
        <v>117</v>
      </c>
      <c r="G59" s="32">
        <f>D14+D28+I14+I28+D42+I42+D56</f>
        <v>27.580000000000002</v>
      </c>
      <c r="H59" s="33"/>
    </row>
    <row r="60" spans="1:8" ht="18.75" thickBot="1">
      <c r="A60" s="30"/>
      <c r="F60" s="31" t="s">
        <v>118</v>
      </c>
      <c r="G60" s="34">
        <f>G58/G59</f>
        <v>0.24713208041253723</v>
      </c>
      <c r="H60" s="33"/>
    </row>
  </sheetData>
  <sheetProtection/>
  <printOptions/>
  <pageMargins left="0.75" right="0.75" top="1" bottom="1" header="0.5" footer="0.5"/>
  <pageSetup fitToHeight="0" fitToWidth="1"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0.7109375" style="0" customWidth="1"/>
    <col min="2" max="4" width="10.7109375" style="0" customWidth="1"/>
    <col min="6" max="6" width="30.7109375" style="0" customWidth="1"/>
    <col min="7" max="9" width="10.7109375" style="0" customWidth="1"/>
    <col min="11" max="11" width="30.7109375" style="0" customWidth="1"/>
    <col min="12" max="14" width="10.7109375" style="0" customWidth="1"/>
  </cols>
  <sheetData>
    <row r="3" spans="1:11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15" customHeight="1">
      <c r="A4" s="7" t="s">
        <v>0</v>
      </c>
      <c r="B4" s="8" t="s">
        <v>95</v>
      </c>
      <c r="C4" s="9"/>
      <c r="D4" s="10"/>
      <c r="E4" s="1"/>
      <c r="F4" s="7" t="s">
        <v>0</v>
      </c>
      <c r="G4" s="8" t="s">
        <v>101</v>
      </c>
      <c r="H4" s="9"/>
      <c r="I4" s="10"/>
      <c r="J4" s="1"/>
      <c r="K4" s="7" t="s">
        <v>0</v>
      </c>
      <c r="L4" s="8" t="s">
        <v>157</v>
      </c>
      <c r="M4" s="9"/>
      <c r="N4" s="10"/>
    </row>
    <row r="5" spans="1:14" ht="31.5" customHeight="1">
      <c r="A5" s="11" t="s">
        <v>1</v>
      </c>
      <c r="B5" s="6" t="s">
        <v>2</v>
      </c>
      <c r="C5" s="6" t="s">
        <v>3</v>
      </c>
      <c r="D5" s="12" t="s">
        <v>4</v>
      </c>
      <c r="E5" s="1"/>
      <c r="F5" s="11" t="s">
        <v>1</v>
      </c>
      <c r="G5" s="6" t="s">
        <v>2</v>
      </c>
      <c r="H5" s="6" t="s">
        <v>3</v>
      </c>
      <c r="I5" s="12" t="s">
        <v>4</v>
      </c>
      <c r="J5" s="1"/>
      <c r="K5" s="11" t="s">
        <v>1</v>
      </c>
      <c r="L5" s="6" t="s">
        <v>2</v>
      </c>
      <c r="M5" s="6" t="s">
        <v>3</v>
      </c>
      <c r="N5" s="12" t="s">
        <v>4</v>
      </c>
    </row>
    <row r="6" spans="1:14" ht="15">
      <c r="A6" s="13" t="s">
        <v>72</v>
      </c>
      <c r="B6" s="2">
        <v>1</v>
      </c>
      <c r="C6" s="5">
        <f>'Cost Assumptions'!J29</f>
        <v>0.9</v>
      </c>
      <c r="D6" s="14">
        <f aca="true" t="shared" si="0" ref="D6:D11">B6*C6</f>
        <v>0.9</v>
      </c>
      <c r="E6" s="1"/>
      <c r="F6" s="13" t="s">
        <v>104</v>
      </c>
      <c r="G6" s="2">
        <v>1</v>
      </c>
      <c r="H6" s="5">
        <f>'Cost Assumptions'!J31</f>
        <v>1.85</v>
      </c>
      <c r="I6" s="14">
        <f>G6*H6</f>
        <v>1.85</v>
      </c>
      <c r="J6" s="1"/>
      <c r="K6" s="13" t="s">
        <v>151</v>
      </c>
      <c r="L6" s="2">
        <v>1</v>
      </c>
      <c r="M6" s="5">
        <f>'Cost Assumptions'!J22</f>
        <v>0.26</v>
      </c>
      <c r="N6" s="14">
        <f aca="true" t="shared" si="1" ref="N6:N11">L6*M6</f>
        <v>0.26</v>
      </c>
    </row>
    <row r="7" spans="1:14" ht="15">
      <c r="A7" s="13" t="s">
        <v>88</v>
      </c>
      <c r="B7" s="2">
        <v>1</v>
      </c>
      <c r="C7" s="5">
        <f>'Cost Assumptions'!J30</f>
        <v>0.26</v>
      </c>
      <c r="D7" s="14">
        <f t="shared" si="0"/>
        <v>0.26</v>
      </c>
      <c r="E7" s="1"/>
      <c r="F7" s="13" t="s">
        <v>77</v>
      </c>
      <c r="G7" s="2">
        <v>1</v>
      </c>
      <c r="H7" s="5">
        <f>'Cost Assumptions'!J32</f>
        <v>0.33266666666666667</v>
      </c>
      <c r="I7" s="14">
        <f>G7*H7</f>
        <v>0.33266666666666667</v>
      </c>
      <c r="J7" s="1"/>
      <c r="K7" s="13" t="s">
        <v>156</v>
      </c>
      <c r="L7" s="2">
        <v>1</v>
      </c>
      <c r="M7" s="5">
        <f>'Cost Assumptions'!J21</f>
        <v>1.1728125</v>
      </c>
      <c r="N7" s="14">
        <f t="shared" si="1"/>
        <v>1.1728125</v>
      </c>
    </row>
    <row r="8" spans="1:14" ht="15">
      <c r="A8" s="13" t="s">
        <v>89</v>
      </c>
      <c r="B8" s="2">
        <v>1</v>
      </c>
      <c r="C8" s="5">
        <f>'Cost Assumptions'!J18</f>
        <v>0.29</v>
      </c>
      <c r="D8" s="14">
        <f t="shared" si="0"/>
        <v>0.29</v>
      </c>
      <c r="E8" s="1"/>
      <c r="F8" s="13" t="s">
        <v>61</v>
      </c>
      <c r="G8" s="2">
        <v>1</v>
      </c>
      <c r="H8" s="5">
        <f>'Cost Assumptions'!J19</f>
        <v>0.1</v>
      </c>
      <c r="I8" s="14">
        <f>G8*H8</f>
        <v>0.1</v>
      </c>
      <c r="J8" s="1"/>
      <c r="K8" s="13" t="s">
        <v>158</v>
      </c>
      <c r="L8" s="2">
        <v>1</v>
      </c>
      <c r="M8" s="5">
        <f>'Cost Assumptions'!J9</f>
        <v>0.05</v>
      </c>
      <c r="N8" s="14">
        <f t="shared" si="1"/>
        <v>0.05</v>
      </c>
    </row>
    <row r="9" spans="1:14" ht="15">
      <c r="A9" s="13" t="s">
        <v>61</v>
      </c>
      <c r="B9" s="2">
        <v>1</v>
      </c>
      <c r="C9" s="5">
        <f>'Cost Assumptions'!J19</f>
        <v>0.1</v>
      </c>
      <c r="D9" s="14">
        <f t="shared" si="0"/>
        <v>0.1</v>
      </c>
      <c r="E9" s="1"/>
      <c r="F9" s="13"/>
      <c r="G9" s="2"/>
      <c r="H9" s="5"/>
      <c r="I9" s="14"/>
      <c r="J9" s="1"/>
      <c r="K9" s="13" t="s">
        <v>154</v>
      </c>
      <c r="L9" s="2">
        <v>1</v>
      </c>
      <c r="M9" s="5">
        <f>'Cost Assumptions'!O26</f>
        <v>0</v>
      </c>
      <c r="N9" s="14">
        <f t="shared" si="1"/>
        <v>0</v>
      </c>
    </row>
    <row r="10" spans="1:14" ht="15">
      <c r="A10" s="13" t="s">
        <v>90</v>
      </c>
      <c r="B10" s="2">
        <v>1</v>
      </c>
      <c r="C10" s="5">
        <f>'Cost Assumptions'!O26</f>
        <v>0</v>
      </c>
      <c r="D10" s="14">
        <f t="shared" si="0"/>
        <v>0</v>
      </c>
      <c r="E10" s="1"/>
      <c r="F10" s="13"/>
      <c r="G10" s="2"/>
      <c r="H10" s="5"/>
      <c r="I10" s="14"/>
      <c r="J10" s="1"/>
      <c r="K10" s="13" t="s">
        <v>89</v>
      </c>
      <c r="L10" s="2">
        <v>1</v>
      </c>
      <c r="M10" s="5">
        <f>'Cost Assumptions'!J18</f>
        <v>0.29</v>
      </c>
      <c r="N10" s="14">
        <f t="shared" si="1"/>
        <v>0.29</v>
      </c>
    </row>
    <row r="11" spans="1:14" ht="15">
      <c r="A11" s="13" t="s">
        <v>94</v>
      </c>
      <c r="B11" s="2">
        <v>1</v>
      </c>
      <c r="C11" s="5">
        <f>'Cost Assumptions'!J9</f>
        <v>0.05</v>
      </c>
      <c r="D11" s="14">
        <f t="shared" si="0"/>
        <v>0.05</v>
      </c>
      <c r="E11" s="1"/>
      <c r="F11" s="13"/>
      <c r="G11" s="2"/>
      <c r="H11" s="2"/>
      <c r="I11" s="15"/>
      <c r="J11" s="1"/>
      <c r="K11" s="13" t="s">
        <v>61</v>
      </c>
      <c r="L11" s="2">
        <v>1</v>
      </c>
      <c r="M11" s="5">
        <f>'Cost Assumptions'!J19</f>
        <v>0.1</v>
      </c>
      <c r="N11" s="14">
        <f t="shared" si="1"/>
        <v>0.1</v>
      </c>
    </row>
    <row r="12" spans="1:14" ht="15.75">
      <c r="A12" s="13"/>
      <c r="B12" s="2"/>
      <c r="C12" s="2"/>
      <c r="D12" s="15"/>
      <c r="E12" s="1"/>
      <c r="F12" s="13"/>
      <c r="G12" s="2"/>
      <c r="H12" s="2"/>
      <c r="I12" s="15"/>
      <c r="J12" s="1"/>
      <c r="K12" s="11" t="s">
        <v>5</v>
      </c>
      <c r="L12" s="16"/>
      <c r="M12" s="16"/>
      <c r="N12" s="17">
        <f>SUM(N6:N11)</f>
        <v>1.8728125000000002</v>
      </c>
    </row>
    <row r="13" spans="1:14" ht="15.75">
      <c r="A13" s="11" t="s">
        <v>5</v>
      </c>
      <c r="B13" s="16"/>
      <c r="C13" s="16"/>
      <c r="D13" s="17">
        <f>SUM(D6:D12)</f>
        <v>1.6000000000000003</v>
      </c>
      <c r="E13" s="1"/>
      <c r="F13" s="11" t="s">
        <v>5</v>
      </c>
      <c r="G13" s="16"/>
      <c r="H13" s="16"/>
      <c r="I13" s="17">
        <f>SUM(I6:I12)</f>
        <v>2.282666666666667</v>
      </c>
      <c r="J13" s="1"/>
      <c r="K13" s="11" t="s">
        <v>6</v>
      </c>
      <c r="L13" s="16"/>
      <c r="M13" s="16"/>
      <c r="N13" s="17">
        <v>5.61</v>
      </c>
    </row>
    <row r="14" spans="1:14" ht="15.75">
      <c r="A14" s="11" t="s">
        <v>6</v>
      </c>
      <c r="B14" s="16"/>
      <c r="C14" s="16"/>
      <c r="D14" s="17">
        <v>5.61</v>
      </c>
      <c r="E14" s="1"/>
      <c r="F14" s="11" t="s">
        <v>6</v>
      </c>
      <c r="G14" s="16"/>
      <c r="H14" s="16"/>
      <c r="I14" s="17">
        <v>6.07</v>
      </c>
      <c r="J14" s="1"/>
      <c r="K14" s="11" t="s">
        <v>7</v>
      </c>
      <c r="L14" s="16"/>
      <c r="M14" s="16"/>
      <c r="N14" s="18">
        <f>N13-N12</f>
        <v>3.7371875</v>
      </c>
    </row>
    <row r="15" spans="1:14" ht="16.5" thickBot="1">
      <c r="A15" s="11" t="s">
        <v>7</v>
      </c>
      <c r="B15" s="16"/>
      <c r="C15" s="16"/>
      <c r="D15" s="18">
        <f>D14-D13</f>
        <v>4.01</v>
      </c>
      <c r="E15" s="1"/>
      <c r="F15" s="11" t="s">
        <v>7</v>
      </c>
      <c r="G15" s="16"/>
      <c r="H15" s="16"/>
      <c r="I15" s="18">
        <f>I14-I13</f>
        <v>3.787333333333333</v>
      </c>
      <c r="J15" s="1"/>
      <c r="K15" s="19" t="s">
        <v>8</v>
      </c>
      <c r="L15" s="20"/>
      <c r="M15" s="20"/>
      <c r="N15" s="21">
        <f>N12/N13</f>
        <v>0.3338346702317291</v>
      </c>
    </row>
    <row r="16" spans="1:11" ht="16.5" thickBot="1">
      <c r="A16" s="19" t="s">
        <v>8</v>
      </c>
      <c r="B16" s="20"/>
      <c r="C16" s="20"/>
      <c r="D16" s="21">
        <f>D13/D14</f>
        <v>0.2852049910873441</v>
      </c>
      <c r="E16" s="1"/>
      <c r="F16" s="19" t="s">
        <v>8</v>
      </c>
      <c r="G16" s="20"/>
      <c r="H16" s="20"/>
      <c r="I16" s="21">
        <f>I13/I14</f>
        <v>0.3760571114772104</v>
      </c>
      <c r="J16" s="1"/>
      <c r="K16" s="1"/>
    </row>
    <row r="17" spans="1:11" ht="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4" ht="15" customHeight="1">
      <c r="A18" s="7" t="s">
        <v>0</v>
      </c>
      <c r="B18" s="8" t="s">
        <v>96</v>
      </c>
      <c r="C18" s="9"/>
      <c r="D18" s="10"/>
      <c r="E18" s="1"/>
      <c r="F18" s="7" t="s">
        <v>0</v>
      </c>
      <c r="G18" s="8" t="s">
        <v>105</v>
      </c>
      <c r="H18" s="9"/>
      <c r="I18" s="10"/>
      <c r="J18" s="1"/>
      <c r="K18" s="7" t="s">
        <v>0</v>
      </c>
      <c r="L18" s="8" t="s">
        <v>178</v>
      </c>
      <c r="M18" s="9"/>
      <c r="N18" s="10"/>
    </row>
    <row r="19" spans="1:14" ht="31.5">
      <c r="A19" s="11" t="s">
        <v>1</v>
      </c>
      <c r="B19" s="6" t="s">
        <v>2</v>
      </c>
      <c r="C19" s="6" t="s">
        <v>3</v>
      </c>
      <c r="D19" s="12" t="s">
        <v>4</v>
      </c>
      <c r="E19" s="1"/>
      <c r="F19" s="11" t="s">
        <v>1</v>
      </c>
      <c r="G19" s="6" t="s">
        <v>2</v>
      </c>
      <c r="H19" s="6" t="s">
        <v>3</v>
      </c>
      <c r="I19" s="12" t="s">
        <v>4</v>
      </c>
      <c r="J19" s="1"/>
      <c r="K19" s="11" t="s">
        <v>1</v>
      </c>
      <c r="L19" s="6" t="s">
        <v>2</v>
      </c>
      <c r="M19" s="6" t="s">
        <v>3</v>
      </c>
      <c r="N19" s="12" t="s">
        <v>4</v>
      </c>
    </row>
    <row r="20" spans="1:14" ht="15">
      <c r="A20" s="13" t="s">
        <v>97</v>
      </c>
      <c r="B20" s="2">
        <v>3</v>
      </c>
      <c r="C20" s="5">
        <f>'Cost Assumptions'!J7</f>
        <v>0.1</v>
      </c>
      <c r="D20" s="14">
        <f aca="true" t="shared" si="2" ref="D20:D26">B20*C20</f>
        <v>0.30000000000000004</v>
      </c>
      <c r="E20" s="1"/>
      <c r="F20" s="13" t="s">
        <v>50</v>
      </c>
      <c r="G20" s="2">
        <v>0.5</v>
      </c>
      <c r="H20" s="5">
        <f>'Cost Assumptions'!J3</f>
        <v>0.11</v>
      </c>
      <c r="I20" s="14">
        <f aca="true" t="shared" si="3" ref="I20:I26">G20*H20</f>
        <v>0.055</v>
      </c>
      <c r="J20" s="1"/>
      <c r="K20" s="13" t="s">
        <v>179</v>
      </c>
      <c r="L20" s="2">
        <v>2</v>
      </c>
      <c r="M20" s="5">
        <f>'Cost Assumptions'!J43</f>
        <v>0.24491650390625003</v>
      </c>
      <c r="N20" s="14">
        <f aca="true" t="shared" si="4" ref="N20:N26">L20*M20</f>
        <v>0.48983300781250005</v>
      </c>
    </row>
    <row r="21" spans="1:14" ht="15">
      <c r="A21" s="13" t="s">
        <v>98</v>
      </c>
      <c r="B21" s="2">
        <v>1</v>
      </c>
      <c r="C21" s="5">
        <f>'Cost Assumptions'!J20</f>
        <v>0.5</v>
      </c>
      <c r="D21" s="14">
        <f t="shared" si="2"/>
        <v>0.5</v>
      </c>
      <c r="E21" s="1"/>
      <c r="F21" s="13" t="s">
        <v>26</v>
      </c>
      <c r="G21" s="2">
        <v>0.25</v>
      </c>
      <c r="H21" s="5">
        <f>'Cost Assumptions'!J20</f>
        <v>0.5</v>
      </c>
      <c r="I21" s="14">
        <f t="shared" si="3"/>
        <v>0.125</v>
      </c>
      <c r="J21" s="1"/>
      <c r="K21" s="13" t="s">
        <v>109</v>
      </c>
      <c r="L21" s="2">
        <v>1</v>
      </c>
      <c r="M21" s="5">
        <f>'Cost Assumptions'!J25</f>
        <v>0.16666666666666666</v>
      </c>
      <c r="N21" s="14">
        <f t="shared" si="4"/>
        <v>0.16666666666666666</v>
      </c>
    </row>
    <row r="22" spans="1:14" ht="15">
      <c r="A22" s="13" t="s">
        <v>11</v>
      </c>
      <c r="B22" s="2">
        <v>3</v>
      </c>
      <c r="C22" s="5">
        <f>'Cost Assumptions'!J4</f>
        <v>0.15</v>
      </c>
      <c r="D22" s="14">
        <f t="shared" si="2"/>
        <v>0.44999999999999996</v>
      </c>
      <c r="E22" s="1"/>
      <c r="F22" s="13" t="s">
        <v>98</v>
      </c>
      <c r="G22" s="2">
        <v>0.25</v>
      </c>
      <c r="H22" s="5">
        <f>'Cost Assumptions'!J20</f>
        <v>0.5</v>
      </c>
      <c r="I22" s="14">
        <f t="shared" si="3"/>
        <v>0.125</v>
      </c>
      <c r="J22" s="1"/>
      <c r="K22" s="13" t="s">
        <v>108</v>
      </c>
      <c r="L22" s="2">
        <v>1</v>
      </c>
      <c r="M22" s="5">
        <f>'Cost Assumptions'!J23</f>
        <v>0.079</v>
      </c>
      <c r="N22" s="14">
        <f t="shared" si="4"/>
        <v>0.079</v>
      </c>
    </row>
    <row r="23" spans="1:14" ht="15">
      <c r="A23" s="13" t="s">
        <v>99</v>
      </c>
      <c r="B23" s="2">
        <v>2</v>
      </c>
      <c r="C23" s="5">
        <f>'Cost Assumptions'!J9</f>
        <v>0.05</v>
      </c>
      <c r="D23" s="14">
        <f t="shared" si="2"/>
        <v>0.1</v>
      </c>
      <c r="E23" s="1"/>
      <c r="F23" s="13" t="s">
        <v>106</v>
      </c>
      <c r="G23" s="2">
        <v>1</v>
      </c>
      <c r="H23" s="5">
        <f>'Cost Assumptions'!J28</f>
        <v>0.35</v>
      </c>
      <c r="I23" s="14">
        <f t="shared" si="3"/>
        <v>0.35</v>
      </c>
      <c r="J23" s="1"/>
      <c r="K23" s="13"/>
      <c r="L23" s="2"/>
      <c r="M23" s="5">
        <f>'Cost Assumptions'!O28</f>
        <v>0</v>
      </c>
      <c r="N23" s="14">
        <f t="shared" si="4"/>
        <v>0</v>
      </c>
    </row>
    <row r="24" spans="1:14" ht="15">
      <c r="A24" s="13" t="s">
        <v>100</v>
      </c>
      <c r="B24" s="2">
        <v>1</v>
      </c>
      <c r="C24" s="5">
        <f>'Cost Assumptions'!O26</f>
        <v>0</v>
      </c>
      <c r="D24" s="14">
        <f t="shared" si="2"/>
        <v>0</v>
      </c>
      <c r="E24" s="1"/>
      <c r="F24" s="13" t="s">
        <v>107</v>
      </c>
      <c r="G24" s="2">
        <v>1</v>
      </c>
      <c r="H24" s="5">
        <f>'Cost Assumptions'!J27</f>
        <v>0.05</v>
      </c>
      <c r="I24" s="14">
        <f t="shared" si="3"/>
        <v>0.05</v>
      </c>
      <c r="J24" s="1"/>
      <c r="K24" s="13"/>
      <c r="L24" s="2"/>
      <c r="M24" s="5">
        <f>'Cost Assumptions'!O27</f>
        <v>0</v>
      </c>
      <c r="N24" s="14">
        <f t="shared" si="4"/>
        <v>0</v>
      </c>
    </row>
    <row r="25" spans="1:14" ht="15">
      <c r="A25" s="13" t="s">
        <v>89</v>
      </c>
      <c r="B25" s="2">
        <v>1</v>
      </c>
      <c r="C25" s="5">
        <f>'Cost Assumptions'!J18</f>
        <v>0.29</v>
      </c>
      <c r="D25" s="14">
        <f t="shared" si="2"/>
        <v>0.29</v>
      </c>
      <c r="E25" s="1"/>
      <c r="F25" s="13" t="s">
        <v>109</v>
      </c>
      <c r="G25" s="2">
        <v>1</v>
      </c>
      <c r="H25" s="5">
        <f>'Cost Assumptions'!J25</f>
        <v>0.16666666666666666</v>
      </c>
      <c r="I25" s="14">
        <f t="shared" si="3"/>
        <v>0.16666666666666666</v>
      </c>
      <c r="J25" s="1"/>
      <c r="K25" s="13"/>
      <c r="L25" s="2"/>
      <c r="M25" s="5">
        <f>'Cost Assumptions'!O25</f>
        <v>0</v>
      </c>
      <c r="N25" s="14">
        <f t="shared" si="4"/>
        <v>0</v>
      </c>
    </row>
    <row r="26" spans="1:14" ht="15">
      <c r="A26" s="13" t="s">
        <v>61</v>
      </c>
      <c r="B26" s="2">
        <v>1</v>
      </c>
      <c r="C26" s="5">
        <f>'Cost Assumptions'!J19</f>
        <v>0.1</v>
      </c>
      <c r="D26" s="14">
        <f t="shared" si="2"/>
        <v>0.1</v>
      </c>
      <c r="E26" s="1"/>
      <c r="F26" s="13" t="s">
        <v>108</v>
      </c>
      <c r="G26" s="2">
        <v>1</v>
      </c>
      <c r="H26" s="5">
        <f>'Cost Assumptions'!J23</f>
        <v>0.079</v>
      </c>
      <c r="I26" s="14">
        <f t="shared" si="3"/>
        <v>0.079</v>
      </c>
      <c r="J26" s="1"/>
      <c r="K26" s="13"/>
      <c r="L26" s="2"/>
      <c r="M26" s="5">
        <f>'Cost Assumptions'!O23</f>
        <v>0</v>
      </c>
      <c r="N26" s="14">
        <f t="shared" si="4"/>
        <v>0</v>
      </c>
    </row>
    <row r="27" spans="1:14" ht="15.75">
      <c r="A27" s="11" t="s">
        <v>5</v>
      </c>
      <c r="B27" s="16"/>
      <c r="C27" s="16"/>
      <c r="D27" s="17">
        <f>SUM(D20:D26)</f>
        <v>1.7400000000000002</v>
      </c>
      <c r="E27" s="1"/>
      <c r="F27" s="11" t="s">
        <v>5</v>
      </c>
      <c r="G27" s="16"/>
      <c r="H27" s="16"/>
      <c r="I27" s="17">
        <f>SUM(I20:I26)</f>
        <v>0.9506666666666667</v>
      </c>
      <c r="J27" s="1"/>
      <c r="K27" s="11" t="s">
        <v>5</v>
      </c>
      <c r="L27" s="16"/>
      <c r="M27" s="16"/>
      <c r="N27" s="17">
        <f>SUM(N20:N26)</f>
        <v>0.7354996744791666</v>
      </c>
    </row>
    <row r="28" spans="1:14" ht="15.75">
      <c r="A28" s="11" t="s">
        <v>6</v>
      </c>
      <c r="B28" s="16"/>
      <c r="C28" s="16"/>
      <c r="D28" s="17">
        <v>5.84</v>
      </c>
      <c r="E28" s="1"/>
      <c r="F28" s="11" t="s">
        <v>6</v>
      </c>
      <c r="G28" s="16"/>
      <c r="H28" s="16"/>
      <c r="I28" s="17">
        <v>5.14</v>
      </c>
      <c r="J28" s="1"/>
      <c r="K28" s="11" t="s">
        <v>6</v>
      </c>
      <c r="L28" s="16"/>
      <c r="M28" s="16"/>
      <c r="N28" s="17">
        <v>5.14</v>
      </c>
    </row>
    <row r="29" spans="1:14" ht="15.75">
      <c r="A29" s="11" t="s">
        <v>7</v>
      </c>
      <c r="B29" s="16"/>
      <c r="C29" s="16"/>
      <c r="D29" s="18">
        <f>D28-D27</f>
        <v>4.1</v>
      </c>
      <c r="E29" s="1"/>
      <c r="F29" s="11" t="s">
        <v>7</v>
      </c>
      <c r="G29" s="16"/>
      <c r="H29" s="16"/>
      <c r="I29" s="18">
        <f>I28-I27</f>
        <v>4.189333333333333</v>
      </c>
      <c r="J29" s="1"/>
      <c r="K29" s="11" t="s">
        <v>7</v>
      </c>
      <c r="L29" s="16"/>
      <c r="M29" s="16"/>
      <c r="N29" s="18">
        <f>N28-N27</f>
        <v>4.404500325520833</v>
      </c>
    </row>
    <row r="30" spans="1:14" ht="16.5" thickBot="1">
      <c r="A30" s="19" t="s">
        <v>8</v>
      </c>
      <c r="B30" s="20"/>
      <c r="C30" s="20"/>
      <c r="D30" s="21">
        <f>D27/D28</f>
        <v>0.2979452054794521</v>
      </c>
      <c r="E30" s="1"/>
      <c r="F30" s="19" t="s">
        <v>8</v>
      </c>
      <c r="G30" s="20"/>
      <c r="H30" s="20"/>
      <c r="I30" s="21">
        <f>I27/I28</f>
        <v>0.18495460440985734</v>
      </c>
      <c r="J30" s="1"/>
      <c r="K30" s="19" t="s">
        <v>8</v>
      </c>
      <c r="L30" s="20"/>
      <c r="M30" s="20"/>
      <c r="N30" s="21">
        <f>N27/N28</f>
        <v>0.14309332188310636</v>
      </c>
    </row>
    <row r="31" spans="1:11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7" t="s">
        <v>0</v>
      </c>
      <c r="B32" s="8" t="s">
        <v>150</v>
      </c>
      <c r="C32" s="9"/>
      <c r="D32" s="10"/>
      <c r="E32" s="1"/>
      <c r="F32" s="7" t="s">
        <v>0</v>
      </c>
      <c r="G32" s="8" t="s">
        <v>155</v>
      </c>
      <c r="H32" s="9"/>
      <c r="I32" s="10"/>
      <c r="J32" s="1"/>
      <c r="K32" s="1"/>
    </row>
    <row r="33" spans="1:11" ht="31.5">
      <c r="A33" s="11" t="s">
        <v>1</v>
      </c>
      <c r="B33" s="6" t="s">
        <v>2</v>
      </c>
      <c r="C33" s="6" t="s">
        <v>3</v>
      </c>
      <c r="D33" s="12" t="s">
        <v>4</v>
      </c>
      <c r="E33" s="16"/>
      <c r="F33" s="11" t="s">
        <v>1</v>
      </c>
      <c r="G33" s="6" t="s">
        <v>2</v>
      </c>
      <c r="H33" s="6" t="s">
        <v>3</v>
      </c>
      <c r="I33" s="12" t="s">
        <v>4</v>
      </c>
      <c r="J33" s="16"/>
      <c r="K33" s="1"/>
    </row>
    <row r="34" spans="1:13" ht="18">
      <c r="A34" s="13" t="s">
        <v>21</v>
      </c>
      <c r="B34" s="2">
        <v>2</v>
      </c>
      <c r="C34" s="5">
        <f>'Cost Assumptions'!J7</f>
        <v>0.1</v>
      </c>
      <c r="D34" s="14">
        <f aca="true" t="shared" si="5" ref="D34:D39">B34*C34</f>
        <v>0.2</v>
      </c>
      <c r="E34" s="16"/>
      <c r="F34" s="13" t="s">
        <v>88</v>
      </c>
      <c r="G34" s="2">
        <v>1</v>
      </c>
      <c r="H34" s="5">
        <f>'Cost Assumptions'!J30</f>
        <v>0.26</v>
      </c>
      <c r="I34" s="14">
        <f aca="true" t="shared" si="6" ref="I34:I40">G34*H34</f>
        <v>0.26</v>
      </c>
      <c r="J34" s="16"/>
      <c r="K34" s="33"/>
      <c r="L34" s="33"/>
      <c r="M34" s="33"/>
    </row>
    <row r="35" spans="1:13" ht="18">
      <c r="A35" s="13" t="s">
        <v>152</v>
      </c>
      <c r="B35" s="2">
        <v>1</v>
      </c>
      <c r="C35" s="5">
        <f>'Cost Assumptions'!J20</f>
        <v>0.5</v>
      </c>
      <c r="D35" s="14">
        <f t="shared" si="5"/>
        <v>0.5</v>
      </c>
      <c r="E35" s="16"/>
      <c r="F35" s="13" t="s">
        <v>52</v>
      </c>
      <c r="G35" s="2">
        <v>1</v>
      </c>
      <c r="H35" s="5">
        <f>'Cost Assumptions'!J17</f>
        <v>0.9479166666666666</v>
      </c>
      <c r="I35" s="14">
        <f t="shared" si="6"/>
        <v>0.9479166666666666</v>
      </c>
      <c r="J35" s="16"/>
      <c r="K35" s="33"/>
      <c r="L35" s="33"/>
      <c r="M35" s="33"/>
    </row>
    <row r="36" spans="1:13" ht="18">
      <c r="A36" s="13" t="s">
        <v>153</v>
      </c>
      <c r="B36" s="2">
        <v>1</v>
      </c>
      <c r="C36" s="5">
        <f>'Cost Assumptions'!J10</f>
        <v>0.17</v>
      </c>
      <c r="D36" s="14">
        <f t="shared" si="5"/>
        <v>0.17</v>
      </c>
      <c r="E36" s="16"/>
      <c r="F36" s="13" t="s">
        <v>26</v>
      </c>
      <c r="G36" s="2">
        <v>0.5</v>
      </c>
      <c r="H36" s="5">
        <f>'Cost Assumptions'!J20</f>
        <v>0.5</v>
      </c>
      <c r="I36" s="14">
        <f t="shared" si="6"/>
        <v>0.25</v>
      </c>
      <c r="J36" s="16"/>
      <c r="K36" s="33" t="s">
        <v>117</v>
      </c>
      <c r="L36" s="48">
        <f>D14+D28+D41+I42+I28+I14+N13+N28</f>
        <v>45.09</v>
      </c>
      <c r="M36" s="33"/>
    </row>
    <row r="37" spans="1:13" ht="18">
      <c r="A37" s="13" t="s">
        <v>154</v>
      </c>
      <c r="B37" s="2">
        <v>1</v>
      </c>
      <c r="C37" s="5">
        <f>'Cost Assumptions'!O26</f>
        <v>0</v>
      </c>
      <c r="D37" s="14">
        <f t="shared" si="5"/>
        <v>0</v>
      </c>
      <c r="E37" s="16"/>
      <c r="F37" s="13" t="s">
        <v>153</v>
      </c>
      <c r="G37" s="2">
        <v>1</v>
      </c>
      <c r="H37" s="5">
        <f>'Cost Assumptions'!J10</f>
        <v>0.17</v>
      </c>
      <c r="I37" s="14">
        <f t="shared" si="6"/>
        <v>0.17</v>
      </c>
      <c r="J37" s="16"/>
      <c r="K37" s="33" t="s">
        <v>180</v>
      </c>
      <c r="L37" s="48">
        <f>D13+D27+D40+I41+I27+I13+N12+N27</f>
        <v>12.459562174479169</v>
      </c>
      <c r="M37" s="33"/>
    </row>
    <row r="38" spans="1:13" ht="18">
      <c r="A38" s="13" t="s">
        <v>89</v>
      </c>
      <c r="B38" s="2">
        <v>1</v>
      </c>
      <c r="C38" s="5">
        <f>'Cost Assumptions'!J18</f>
        <v>0.29</v>
      </c>
      <c r="D38" s="14">
        <f t="shared" si="5"/>
        <v>0.29</v>
      </c>
      <c r="E38" s="16"/>
      <c r="F38" s="13" t="s">
        <v>100</v>
      </c>
      <c r="G38" s="2">
        <v>1</v>
      </c>
      <c r="H38" s="5">
        <f>'Cost Assumptions'!O26</f>
        <v>0</v>
      </c>
      <c r="I38" s="14">
        <f t="shared" si="6"/>
        <v>0</v>
      </c>
      <c r="J38" s="16"/>
      <c r="K38" s="33" t="s">
        <v>181</v>
      </c>
      <c r="L38" s="49">
        <f>L37/L36</f>
        <v>0.2763265064200303</v>
      </c>
      <c r="M38" s="33"/>
    </row>
    <row r="39" spans="1:13" ht="18">
      <c r="A39" s="13" t="s">
        <v>61</v>
      </c>
      <c r="B39" s="2">
        <v>1</v>
      </c>
      <c r="C39" s="5">
        <f>'Cost Assumptions'!J19</f>
        <v>0.1</v>
      </c>
      <c r="D39" s="14">
        <f t="shared" si="5"/>
        <v>0.1</v>
      </c>
      <c r="E39" s="16"/>
      <c r="F39" s="13" t="s">
        <v>89</v>
      </c>
      <c r="G39" s="2">
        <v>1</v>
      </c>
      <c r="H39" s="5">
        <f>'Cost Assumptions'!J18</f>
        <v>0.29</v>
      </c>
      <c r="I39" s="14">
        <f t="shared" si="6"/>
        <v>0.29</v>
      </c>
      <c r="J39" s="16"/>
      <c r="K39" s="33"/>
      <c r="L39" s="33"/>
      <c r="M39" s="33"/>
    </row>
    <row r="40" spans="1:13" ht="18">
      <c r="A40" s="11" t="s">
        <v>5</v>
      </c>
      <c r="B40" s="16"/>
      <c r="C40" s="16"/>
      <c r="D40" s="17">
        <f>SUM(D34:D39)</f>
        <v>1.26</v>
      </c>
      <c r="E40" s="16"/>
      <c r="F40" s="13" t="s">
        <v>61</v>
      </c>
      <c r="G40" s="2">
        <v>1</v>
      </c>
      <c r="H40" s="5">
        <f>'Cost Assumptions'!J19</f>
        <v>0.1</v>
      </c>
      <c r="I40" s="14">
        <f t="shared" si="6"/>
        <v>0.1</v>
      </c>
      <c r="J40" s="16"/>
      <c r="K40" s="33"/>
      <c r="L40" s="33"/>
      <c r="M40" s="33"/>
    </row>
    <row r="41" spans="1:11" ht="15.75">
      <c r="A41" s="11" t="s">
        <v>6</v>
      </c>
      <c r="B41" s="16"/>
      <c r="C41" s="16"/>
      <c r="D41" s="17">
        <v>5.61</v>
      </c>
      <c r="E41" s="16"/>
      <c r="F41" s="11" t="s">
        <v>5</v>
      </c>
      <c r="G41" s="16"/>
      <c r="H41" s="16"/>
      <c r="I41" s="17">
        <f>SUM(I34:I40)</f>
        <v>2.017916666666667</v>
      </c>
      <c r="J41" s="16"/>
      <c r="K41" s="1"/>
    </row>
    <row r="42" spans="1:11" ht="15.75">
      <c r="A42" s="11" t="s">
        <v>7</v>
      </c>
      <c r="B42" s="16"/>
      <c r="C42" s="16"/>
      <c r="D42" s="18">
        <f>D41-D40</f>
        <v>4.3500000000000005</v>
      </c>
      <c r="E42" s="16"/>
      <c r="F42" s="11" t="s">
        <v>6</v>
      </c>
      <c r="G42" s="16"/>
      <c r="H42" s="16"/>
      <c r="I42" s="17">
        <v>6.07</v>
      </c>
      <c r="J42" s="16"/>
      <c r="K42" s="1"/>
    </row>
    <row r="43" spans="1:11" ht="16.5" thickBot="1">
      <c r="A43" s="19" t="s">
        <v>8</v>
      </c>
      <c r="B43" s="20"/>
      <c r="C43" s="20"/>
      <c r="D43" s="21">
        <f>D40/D41</f>
        <v>0.2245989304812834</v>
      </c>
      <c r="E43" s="16"/>
      <c r="F43" s="11" t="s">
        <v>7</v>
      </c>
      <c r="G43" s="16"/>
      <c r="H43" s="16"/>
      <c r="I43" s="18">
        <f>I42-I41</f>
        <v>4.052083333333334</v>
      </c>
      <c r="J43" s="16"/>
      <c r="K43" s="1"/>
    </row>
    <row r="44" spans="1:11" ht="16.5" thickBot="1">
      <c r="A44" s="22"/>
      <c r="B44" s="16"/>
      <c r="C44" s="16"/>
      <c r="D44" s="28"/>
      <c r="E44" s="16"/>
      <c r="F44" s="19" t="s">
        <v>8</v>
      </c>
      <c r="G44" s="20"/>
      <c r="H44" s="20"/>
      <c r="I44" s="21">
        <f>I41/I42</f>
        <v>0.332440966501922</v>
      </c>
      <c r="J44" s="16"/>
      <c r="K44" s="1"/>
    </row>
    <row r="45" spans="1:11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ht="15.75">
      <c r="A46" s="22"/>
      <c r="B46" s="23"/>
      <c r="C46" s="16"/>
      <c r="D46" s="16"/>
      <c r="E46" s="16"/>
      <c r="F46" s="16"/>
      <c r="G46" s="16"/>
      <c r="H46" s="16"/>
      <c r="I46" s="16"/>
      <c r="J46" s="16"/>
      <c r="K46" s="1"/>
    </row>
    <row r="47" spans="1:11" ht="15.75">
      <c r="A47" s="22"/>
      <c r="B47" s="24"/>
      <c r="C47" s="24"/>
      <c r="D47" s="24"/>
      <c r="E47" s="16"/>
      <c r="F47" s="16"/>
      <c r="G47" s="16"/>
      <c r="H47" s="16"/>
      <c r="I47" s="16"/>
      <c r="J47" s="16"/>
      <c r="K47" s="1"/>
    </row>
    <row r="48" spans="1:11" ht="15">
      <c r="A48" s="16"/>
      <c r="B48" s="16"/>
      <c r="C48" s="25"/>
      <c r="D48" s="25"/>
      <c r="E48" s="16"/>
      <c r="F48" s="16"/>
      <c r="G48" s="16"/>
      <c r="H48" s="16"/>
      <c r="I48" s="16"/>
      <c r="J48" s="16"/>
      <c r="K48" s="1"/>
    </row>
    <row r="49" spans="1:10" ht="15">
      <c r="A49" s="16"/>
      <c r="B49" s="16"/>
      <c r="C49" s="25"/>
      <c r="D49" s="25"/>
      <c r="E49" s="29"/>
      <c r="F49" s="29"/>
      <c r="G49" s="29"/>
      <c r="H49" s="29"/>
      <c r="I49" s="29"/>
      <c r="J49" s="29"/>
    </row>
    <row r="50" spans="1:10" ht="15">
      <c r="A50" s="16"/>
      <c r="B50" s="16"/>
      <c r="C50" s="25"/>
      <c r="D50" s="25"/>
      <c r="E50" s="29"/>
      <c r="F50" s="29"/>
      <c r="G50" s="29"/>
      <c r="H50" s="29"/>
      <c r="I50" s="29"/>
      <c r="J50" s="29"/>
    </row>
    <row r="51" spans="1:10" ht="15">
      <c r="A51" s="16"/>
      <c r="B51" s="16"/>
      <c r="C51" s="25"/>
      <c r="D51" s="25"/>
      <c r="E51" s="29"/>
      <c r="F51" s="29"/>
      <c r="G51" s="29"/>
      <c r="H51" s="29"/>
      <c r="I51" s="29"/>
      <c r="J51" s="29"/>
    </row>
    <row r="52" spans="1:10" ht="15">
      <c r="A52" s="16"/>
      <c r="B52" s="16"/>
      <c r="C52" s="25"/>
      <c r="D52" s="25"/>
      <c r="E52" s="29"/>
      <c r="F52" s="29"/>
      <c r="G52" s="29"/>
      <c r="H52" s="29"/>
      <c r="I52" s="29"/>
      <c r="J52" s="29"/>
    </row>
    <row r="53" spans="1:10" ht="15">
      <c r="A53" s="16"/>
      <c r="B53" s="16"/>
      <c r="C53" s="16"/>
      <c r="D53" s="16"/>
      <c r="E53" s="29"/>
      <c r="F53" s="29"/>
      <c r="G53" s="29"/>
      <c r="H53" s="29"/>
      <c r="I53" s="29"/>
      <c r="J53" s="29"/>
    </row>
    <row r="54" spans="1:10" ht="15">
      <c r="A54" s="16"/>
      <c r="B54" s="16"/>
      <c r="C54" s="16"/>
      <c r="D54" s="16"/>
      <c r="E54" s="29"/>
      <c r="F54" s="29"/>
      <c r="G54" s="29"/>
      <c r="H54" s="29"/>
      <c r="I54" s="29"/>
      <c r="J54" s="29"/>
    </row>
    <row r="55" spans="1:10" ht="15.75">
      <c r="A55" s="22"/>
      <c r="B55" s="16"/>
      <c r="C55" s="16"/>
      <c r="D55" s="26"/>
      <c r="E55" s="29"/>
      <c r="F55" s="29"/>
      <c r="G55" s="29"/>
      <c r="H55" s="29"/>
      <c r="I55" s="29"/>
      <c r="J55" s="29"/>
    </row>
    <row r="56" spans="1:10" ht="15.75">
      <c r="A56" s="22"/>
      <c r="B56" s="16"/>
      <c r="C56" s="16"/>
      <c r="D56" s="26"/>
      <c r="E56" s="29"/>
      <c r="F56" s="29"/>
      <c r="G56" s="29"/>
      <c r="H56" s="29"/>
      <c r="I56" s="29"/>
      <c r="J56" s="29"/>
    </row>
    <row r="57" spans="1:10" ht="15.75">
      <c r="A57" s="22"/>
      <c r="B57" s="16"/>
      <c r="C57" s="16"/>
      <c r="D57" s="27"/>
      <c r="E57" s="29"/>
      <c r="F57" s="29"/>
      <c r="G57" s="29"/>
      <c r="H57" s="29"/>
      <c r="I57" s="29"/>
      <c r="J57" s="29"/>
    </row>
    <row r="58" spans="1:10" ht="15.75">
      <c r="A58" s="22"/>
      <c r="B58" s="16"/>
      <c r="C58" s="16"/>
      <c r="D58" s="28"/>
      <c r="E58" s="29"/>
      <c r="F58" s="29"/>
      <c r="G58" s="29"/>
      <c r="H58" s="29"/>
      <c r="I58" s="29"/>
      <c r="J58" s="29"/>
    </row>
    <row r="59" spans="1:10" ht="12.75">
      <c r="A59" s="29"/>
      <c r="B59" s="29"/>
      <c r="C59" s="29"/>
      <c r="D59" s="29"/>
      <c r="E59" s="29"/>
      <c r="F59" s="29"/>
      <c r="G59" s="29"/>
      <c r="H59" s="29"/>
      <c r="I59" s="29"/>
      <c r="J59" s="29"/>
    </row>
  </sheetData>
  <sheetProtection/>
  <printOptions/>
  <pageMargins left="0.75" right="0.75" top="1" bottom="1" header="0.5" footer="0.5"/>
  <pageSetup fitToHeight="0" fitToWidth="1" horizontalDpi="300" verticalDpi="3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L26" sqref="L26:P31"/>
    </sheetView>
  </sheetViews>
  <sheetFormatPr defaultColWidth="9.140625" defaultRowHeight="12.75"/>
  <cols>
    <col min="1" max="1" width="15.421875" style="0" customWidth="1"/>
    <col min="3" max="3" width="14.140625" style="0" customWidth="1"/>
    <col min="4" max="4" width="12.00390625" style="0" customWidth="1"/>
    <col min="5" max="5" width="10.140625" style="0" customWidth="1"/>
  </cols>
  <sheetData>
    <row r="1" spans="1:10" ht="25.5">
      <c r="A1" t="s">
        <v>207</v>
      </c>
      <c r="C1" s="3" t="s">
        <v>208</v>
      </c>
      <c r="D1" t="s">
        <v>209</v>
      </c>
      <c r="E1" s="63" t="s">
        <v>210</v>
      </c>
      <c r="J1" s="64" t="s">
        <v>3</v>
      </c>
    </row>
    <row r="2" ht="12.75">
      <c r="C2" s="3"/>
    </row>
    <row r="3" spans="1:10" ht="12.75">
      <c r="A3" t="s">
        <v>119</v>
      </c>
      <c r="C3" s="3">
        <v>1.32</v>
      </c>
      <c r="D3" t="s">
        <v>10</v>
      </c>
      <c r="E3">
        <v>12</v>
      </c>
      <c r="F3" t="s">
        <v>14</v>
      </c>
      <c r="H3" t="s">
        <v>15</v>
      </c>
      <c r="J3" s="4">
        <f>C3/E3</f>
        <v>0.11</v>
      </c>
    </row>
    <row r="4" spans="1:10" ht="12.75">
      <c r="A4" t="s">
        <v>11</v>
      </c>
      <c r="C4" s="3">
        <v>2.1</v>
      </c>
      <c r="D4" t="s">
        <v>12</v>
      </c>
      <c r="E4">
        <v>14</v>
      </c>
      <c r="F4" t="s">
        <v>13</v>
      </c>
      <c r="H4" t="s">
        <v>16</v>
      </c>
      <c r="J4" s="4">
        <f>C4/E4</f>
        <v>0.15</v>
      </c>
    </row>
    <row r="5" spans="1:10" ht="12.75">
      <c r="A5" t="s">
        <v>17</v>
      </c>
      <c r="C5" s="3"/>
      <c r="H5" t="s">
        <v>18</v>
      </c>
      <c r="J5" s="4">
        <v>0.25</v>
      </c>
    </row>
    <row r="6" spans="1:10" ht="12.75">
      <c r="A6" t="s">
        <v>19</v>
      </c>
      <c r="C6" s="3"/>
      <c r="H6" t="s">
        <v>20</v>
      </c>
      <c r="J6" s="4">
        <v>0.13</v>
      </c>
    </row>
    <row r="7" spans="1:10" ht="12.75">
      <c r="A7" t="s">
        <v>21</v>
      </c>
      <c r="C7" s="3"/>
      <c r="H7" t="s">
        <v>22</v>
      </c>
      <c r="J7" s="4">
        <v>0.1</v>
      </c>
    </row>
    <row r="8" spans="1:10" ht="12.75">
      <c r="A8" t="s">
        <v>23</v>
      </c>
      <c r="C8" s="3">
        <v>17.99</v>
      </c>
      <c r="D8" t="s">
        <v>128</v>
      </c>
      <c r="E8">
        <v>2520</v>
      </c>
      <c r="H8" t="s">
        <v>25</v>
      </c>
      <c r="J8" s="36">
        <f>C8/E8</f>
        <v>0.007138888888888888</v>
      </c>
    </row>
    <row r="9" spans="1:10" ht="12.75">
      <c r="A9" t="s">
        <v>138</v>
      </c>
      <c r="C9" s="3"/>
      <c r="H9" t="s">
        <v>22</v>
      </c>
      <c r="J9" s="4">
        <v>0.05</v>
      </c>
    </row>
    <row r="10" spans="1:10" ht="12.75">
      <c r="A10" t="s">
        <v>139</v>
      </c>
      <c r="C10" s="3"/>
      <c r="H10" t="s">
        <v>22</v>
      </c>
      <c r="J10" s="4">
        <v>0.17</v>
      </c>
    </row>
    <row r="11" spans="1:10" ht="12.75">
      <c r="A11" t="s">
        <v>26</v>
      </c>
      <c r="C11" s="3">
        <v>4.99</v>
      </c>
      <c r="D11" t="s">
        <v>12</v>
      </c>
      <c r="E11">
        <v>3.2</v>
      </c>
      <c r="F11" t="s">
        <v>27</v>
      </c>
      <c r="H11" t="s">
        <v>28</v>
      </c>
      <c r="J11" s="4">
        <f>C11/E11</f>
        <v>1.559375</v>
      </c>
    </row>
    <row r="12" spans="1:10" ht="12.75">
      <c r="A12" t="s">
        <v>29</v>
      </c>
      <c r="C12" s="3"/>
      <c r="H12" t="s">
        <v>30</v>
      </c>
      <c r="J12" s="4">
        <v>0.28</v>
      </c>
    </row>
    <row r="13" spans="1:10" ht="12.75">
      <c r="A13" t="s">
        <v>31</v>
      </c>
      <c r="C13" s="3">
        <v>36.56</v>
      </c>
      <c r="D13" t="s">
        <v>159</v>
      </c>
      <c r="E13">
        <v>192</v>
      </c>
      <c r="H13" t="s">
        <v>33</v>
      </c>
      <c r="J13" s="36">
        <f>C13/E13</f>
        <v>0.19041666666666668</v>
      </c>
    </row>
    <row r="14" spans="1:10" ht="12.75">
      <c r="A14" t="s">
        <v>32</v>
      </c>
      <c r="C14" s="3">
        <v>39.36</v>
      </c>
      <c r="D14" t="s">
        <v>159</v>
      </c>
      <c r="E14">
        <v>162</v>
      </c>
      <c r="H14" t="s">
        <v>34</v>
      </c>
      <c r="J14" s="36">
        <f>C14/E14</f>
        <v>0.24296296296296296</v>
      </c>
    </row>
    <row r="15" spans="1:10" ht="12.75">
      <c r="A15" t="s">
        <v>55</v>
      </c>
      <c r="C15" s="3">
        <v>11.4</v>
      </c>
      <c r="D15" t="s">
        <v>56</v>
      </c>
      <c r="E15">
        <v>20</v>
      </c>
      <c r="F15" t="s">
        <v>57</v>
      </c>
      <c r="H15" t="s">
        <v>58</v>
      </c>
      <c r="J15" s="36">
        <f>C15/E15</f>
        <v>0.5700000000000001</v>
      </c>
    </row>
    <row r="16" spans="1:10" ht="12.75">
      <c r="A16" t="s">
        <v>38</v>
      </c>
      <c r="C16" s="3"/>
      <c r="H16" t="s">
        <v>39</v>
      </c>
      <c r="J16" s="4">
        <v>0.05</v>
      </c>
    </row>
    <row r="17" spans="1:10" ht="12.75">
      <c r="A17" t="s">
        <v>52</v>
      </c>
      <c r="C17" s="3">
        <v>45.5</v>
      </c>
      <c r="E17">
        <v>48</v>
      </c>
      <c r="F17" t="s">
        <v>54</v>
      </c>
      <c r="H17" t="s">
        <v>53</v>
      </c>
      <c r="J17" s="4">
        <f>C17/E17</f>
        <v>0.9479166666666666</v>
      </c>
    </row>
    <row r="18" spans="1:10" ht="12.75">
      <c r="A18" t="s">
        <v>59</v>
      </c>
      <c r="C18" s="3"/>
      <c r="H18" t="s">
        <v>60</v>
      </c>
      <c r="J18" s="4">
        <v>0.29</v>
      </c>
    </row>
    <row r="19" spans="1:10" ht="12.75">
      <c r="A19" t="s">
        <v>61</v>
      </c>
      <c r="C19" s="3"/>
      <c r="H19" t="s">
        <v>62</v>
      </c>
      <c r="J19" s="4">
        <v>0.1</v>
      </c>
    </row>
    <row r="20" spans="1:10" ht="12.75">
      <c r="A20" t="s">
        <v>63</v>
      </c>
      <c r="C20" s="3">
        <v>4</v>
      </c>
      <c r="E20">
        <v>8</v>
      </c>
      <c r="F20" t="s">
        <v>64</v>
      </c>
      <c r="H20" t="s">
        <v>53</v>
      </c>
      <c r="J20" s="4">
        <f>C20/E20</f>
        <v>0.5</v>
      </c>
    </row>
    <row r="21" spans="1:10" ht="12.75">
      <c r="A21" t="s">
        <v>156</v>
      </c>
      <c r="C21" s="3">
        <v>37.53</v>
      </c>
      <c r="E21">
        <v>32</v>
      </c>
      <c r="H21" t="s">
        <v>53</v>
      </c>
      <c r="J21" s="4">
        <f>C21/E21</f>
        <v>1.1728125</v>
      </c>
    </row>
    <row r="22" spans="1:10" ht="12.75">
      <c r="A22" t="s">
        <v>65</v>
      </c>
      <c r="C22" s="3"/>
      <c r="H22" t="s">
        <v>66</v>
      </c>
      <c r="J22" s="4">
        <v>0.26</v>
      </c>
    </row>
    <row r="23" spans="1:10" ht="12.75">
      <c r="A23" t="s">
        <v>67</v>
      </c>
      <c r="C23" s="3">
        <v>0.79</v>
      </c>
      <c r="D23" t="s">
        <v>12</v>
      </c>
      <c r="E23">
        <v>10</v>
      </c>
      <c r="F23" t="s">
        <v>68</v>
      </c>
      <c r="H23" t="s">
        <v>69</v>
      </c>
      <c r="J23" s="36">
        <f aca="true" t="shared" si="0" ref="J23:J28">C23/E23</f>
        <v>0.079</v>
      </c>
    </row>
    <row r="24" spans="1:10" ht="12.75">
      <c r="A24" t="s">
        <v>70</v>
      </c>
      <c r="C24" s="3">
        <v>0.5</v>
      </c>
      <c r="D24" t="s">
        <v>91</v>
      </c>
      <c r="E24">
        <v>12</v>
      </c>
      <c r="F24" t="s">
        <v>92</v>
      </c>
      <c r="H24" t="s">
        <v>93</v>
      </c>
      <c r="J24" s="36">
        <f t="shared" si="0"/>
        <v>0.041666666666666664</v>
      </c>
    </row>
    <row r="25" spans="1:10" ht="12.75">
      <c r="A25" t="s">
        <v>110</v>
      </c>
      <c r="C25" s="3">
        <v>0.5</v>
      </c>
      <c r="D25" t="s">
        <v>91</v>
      </c>
      <c r="E25">
        <v>3</v>
      </c>
      <c r="F25" t="s">
        <v>111</v>
      </c>
      <c r="H25" t="s">
        <v>112</v>
      </c>
      <c r="J25" s="36">
        <f t="shared" si="0"/>
        <v>0.16666666666666666</v>
      </c>
    </row>
    <row r="26" spans="1:15" ht="12.75">
      <c r="A26" t="s">
        <v>71</v>
      </c>
      <c r="C26" s="3">
        <v>0.59</v>
      </c>
      <c r="D26" t="s">
        <v>12</v>
      </c>
      <c r="E26">
        <v>15</v>
      </c>
      <c r="F26" t="s">
        <v>68</v>
      </c>
      <c r="H26" t="s">
        <v>69</v>
      </c>
      <c r="J26" s="36">
        <f t="shared" si="0"/>
        <v>0.03933333333333333</v>
      </c>
      <c r="O26" s="4"/>
    </row>
    <row r="27" spans="1:15" ht="12.75">
      <c r="A27" t="s">
        <v>114</v>
      </c>
      <c r="C27" s="3">
        <v>5</v>
      </c>
      <c r="D27" t="s">
        <v>115</v>
      </c>
      <c r="E27">
        <v>100</v>
      </c>
      <c r="H27" t="s">
        <v>25</v>
      </c>
      <c r="J27" s="36">
        <f t="shared" si="0"/>
        <v>0.05</v>
      </c>
      <c r="O27" s="4"/>
    </row>
    <row r="28" spans="1:15" ht="12.75">
      <c r="A28" t="s">
        <v>106</v>
      </c>
      <c r="C28" s="3">
        <v>2.8</v>
      </c>
      <c r="D28" t="s">
        <v>12</v>
      </c>
      <c r="E28">
        <v>8</v>
      </c>
      <c r="F28" t="s">
        <v>113</v>
      </c>
      <c r="H28" t="s">
        <v>79</v>
      </c>
      <c r="J28" s="36">
        <f t="shared" si="0"/>
        <v>0.35</v>
      </c>
      <c r="O28" s="4"/>
    </row>
    <row r="29" spans="1:10" ht="12.75">
      <c r="A29" t="s">
        <v>72</v>
      </c>
      <c r="C29" s="3"/>
      <c r="F29" t="s">
        <v>73</v>
      </c>
      <c r="H29" t="s">
        <v>74</v>
      </c>
      <c r="J29" s="4">
        <v>0.9</v>
      </c>
    </row>
    <row r="30" spans="1:12" ht="12.75">
      <c r="A30" t="s">
        <v>75</v>
      </c>
      <c r="C30" s="3"/>
      <c r="H30" t="s">
        <v>76</v>
      </c>
      <c r="J30" s="4">
        <v>0.26</v>
      </c>
      <c r="L30" s="4"/>
    </row>
    <row r="31" spans="1:10" ht="12.75">
      <c r="A31" t="s">
        <v>101</v>
      </c>
      <c r="C31" s="3">
        <v>3.7</v>
      </c>
      <c r="D31" t="s">
        <v>12</v>
      </c>
      <c r="E31">
        <v>2</v>
      </c>
      <c r="F31" t="s">
        <v>102</v>
      </c>
      <c r="H31" t="s">
        <v>103</v>
      </c>
      <c r="J31" s="4">
        <f>C31/E31</f>
        <v>1.85</v>
      </c>
    </row>
    <row r="32" spans="1:10" ht="12.75">
      <c r="A32" t="s">
        <v>77</v>
      </c>
      <c r="C32" s="3">
        <v>19.96</v>
      </c>
      <c r="D32" t="s">
        <v>137</v>
      </c>
      <c r="E32">
        <v>60</v>
      </c>
      <c r="F32" t="s">
        <v>78</v>
      </c>
      <c r="H32" t="s">
        <v>79</v>
      </c>
      <c r="J32" s="4">
        <f>C32/E32</f>
        <v>0.33266666666666667</v>
      </c>
    </row>
    <row r="33" spans="1:10" ht="12.75">
      <c r="A33" t="s">
        <v>123</v>
      </c>
      <c r="C33" s="3">
        <v>27.56</v>
      </c>
      <c r="D33" t="s">
        <v>124</v>
      </c>
      <c r="E33">
        <v>64</v>
      </c>
      <c r="F33" t="s">
        <v>125</v>
      </c>
      <c r="H33" t="s">
        <v>126</v>
      </c>
      <c r="J33" s="4">
        <f>C33/E33</f>
        <v>0.430625</v>
      </c>
    </row>
    <row r="34" spans="1:10" ht="12.75">
      <c r="A34" t="s">
        <v>135</v>
      </c>
      <c r="C34" s="3">
        <v>23.98</v>
      </c>
      <c r="D34" t="s">
        <v>136</v>
      </c>
      <c r="E34">
        <v>80</v>
      </c>
      <c r="F34" t="s">
        <v>125</v>
      </c>
      <c r="H34" t="s">
        <v>87</v>
      </c>
      <c r="J34" s="4">
        <f>C34/E34</f>
        <v>0.29975</v>
      </c>
    </row>
    <row r="35" spans="1:10" ht="12.75">
      <c r="A35" t="s">
        <v>147</v>
      </c>
      <c r="C35" s="3"/>
      <c r="H35" t="s">
        <v>148</v>
      </c>
      <c r="J35" s="4">
        <v>0.3</v>
      </c>
    </row>
    <row r="36" spans="1:10" ht="12.75">
      <c r="A36" t="s">
        <v>120</v>
      </c>
      <c r="C36" s="3">
        <v>26.95</v>
      </c>
      <c r="D36" t="s">
        <v>121</v>
      </c>
      <c r="E36">
        <v>200</v>
      </c>
      <c r="F36" t="s">
        <v>122</v>
      </c>
      <c r="H36" t="s">
        <v>15</v>
      </c>
      <c r="J36" s="4">
        <f>C36/E36</f>
        <v>0.13475</v>
      </c>
    </row>
    <row r="37" spans="1:10" ht="12.75">
      <c r="A37" t="s">
        <v>127</v>
      </c>
      <c r="C37" s="3">
        <v>50.57</v>
      </c>
      <c r="D37" t="s">
        <v>128</v>
      </c>
      <c r="E37">
        <v>160</v>
      </c>
      <c r="F37" t="s">
        <v>129</v>
      </c>
      <c r="H37" t="s">
        <v>87</v>
      </c>
      <c r="J37" s="4">
        <f>(C37/E37)*5</f>
        <v>1.5803125000000002</v>
      </c>
    </row>
    <row r="38" spans="1:10" ht="12.75">
      <c r="A38" t="s">
        <v>130</v>
      </c>
      <c r="C38" s="3">
        <v>29.58</v>
      </c>
      <c r="D38" t="s">
        <v>131</v>
      </c>
      <c r="E38">
        <v>160</v>
      </c>
      <c r="F38" t="s">
        <v>129</v>
      </c>
      <c r="H38" t="s">
        <v>87</v>
      </c>
      <c r="J38" s="4">
        <f>(C38/E38)*5</f>
        <v>0.924375</v>
      </c>
    </row>
    <row r="39" spans="1:10" ht="12.75">
      <c r="A39" t="s">
        <v>132</v>
      </c>
      <c r="C39" s="3">
        <v>57.89</v>
      </c>
      <c r="D39" t="s">
        <v>128</v>
      </c>
      <c r="E39">
        <v>6</v>
      </c>
      <c r="F39" t="s">
        <v>133</v>
      </c>
      <c r="H39" t="s">
        <v>134</v>
      </c>
      <c r="J39" s="4">
        <f>C39/E39</f>
        <v>9.648333333333333</v>
      </c>
    </row>
    <row r="40" spans="3:10" ht="12.75">
      <c r="C40" s="3"/>
      <c r="J40" s="4"/>
    </row>
    <row r="41" spans="3:10" ht="12.75">
      <c r="C41" s="3"/>
      <c r="J41" s="4"/>
    </row>
    <row r="42" spans="1:10" ht="12.75">
      <c r="A42" t="s">
        <v>80</v>
      </c>
      <c r="C42" s="3"/>
      <c r="J42" s="4"/>
    </row>
    <row r="43" spans="1:10" ht="12.75">
      <c r="A43" t="s">
        <v>81</v>
      </c>
      <c r="C43" s="3"/>
      <c r="H43" t="s">
        <v>25</v>
      </c>
      <c r="J43" s="4">
        <f>'In House Recipes'!D15</f>
        <v>0.24491650390625003</v>
      </c>
    </row>
    <row r="44" spans="1:10" ht="12.75">
      <c r="A44" t="s">
        <v>140</v>
      </c>
      <c r="C44" s="3"/>
      <c r="H44" t="s">
        <v>25</v>
      </c>
      <c r="J44" s="4">
        <f>'In House Recipes'!I29</f>
        <v>0.1972578125</v>
      </c>
    </row>
    <row r="45" spans="1:10" ht="12.75">
      <c r="A45" t="s">
        <v>82</v>
      </c>
      <c r="C45" s="3"/>
      <c r="H45" t="s">
        <v>25</v>
      </c>
      <c r="J45" s="4">
        <f>'In House Recipes'!D29</f>
        <v>0.39630316840277785</v>
      </c>
    </row>
    <row r="46" spans="1:10" ht="12.75">
      <c r="A46" t="s">
        <v>83</v>
      </c>
      <c r="C46" s="3"/>
      <c r="H46" t="s">
        <v>25</v>
      </c>
      <c r="J46" s="4">
        <f>'In House Recipes'!I15</f>
        <v>0.19645182291666666</v>
      </c>
    </row>
    <row r="47" spans="1:10" ht="12.75">
      <c r="A47" t="s">
        <v>84</v>
      </c>
      <c r="C47" s="3">
        <v>15.97</v>
      </c>
      <c r="D47" t="s">
        <v>85</v>
      </c>
      <c r="E47">
        <v>24</v>
      </c>
      <c r="F47" t="s">
        <v>86</v>
      </c>
      <c r="H47" t="s">
        <v>87</v>
      </c>
      <c r="J47" s="4">
        <f>C47/E47</f>
        <v>0.6654166666666667</v>
      </c>
    </row>
    <row r="48" spans="3:10" ht="12.75">
      <c r="C48" s="3"/>
      <c r="J48" s="4"/>
    </row>
    <row r="49" spans="3:10" ht="12.75">
      <c r="C49" s="3"/>
      <c r="J49" s="4"/>
    </row>
    <row r="50" spans="3:10" ht="12.75">
      <c r="C50" s="3"/>
      <c r="J50" s="4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0.7109375" style="0" customWidth="1"/>
    <col min="2" max="4" width="10.7109375" style="0" customWidth="1"/>
    <col min="6" max="6" width="30.7109375" style="0" customWidth="1"/>
    <col min="7" max="9" width="10.7109375" style="0" customWidth="1"/>
  </cols>
  <sheetData>
    <row r="3" spans="1:11" ht="15" customHeight="1" thickBot="1">
      <c r="A3" s="1"/>
      <c r="B3" s="1"/>
      <c r="C3" s="1"/>
      <c r="D3" s="1"/>
      <c r="E3" s="1"/>
      <c r="F3" s="16"/>
      <c r="G3" s="16"/>
      <c r="H3" s="16"/>
      <c r="I3" s="16"/>
      <c r="J3" s="16"/>
      <c r="K3" s="16"/>
    </row>
    <row r="4" spans="1:11" ht="15" customHeight="1">
      <c r="A4" s="7" t="s">
        <v>0</v>
      </c>
      <c r="B4" s="8" t="s">
        <v>81</v>
      </c>
      <c r="C4" s="9"/>
      <c r="D4" s="47">
        <v>64</v>
      </c>
      <c r="E4" s="1" t="s">
        <v>161</v>
      </c>
      <c r="F4" s="7" t="s">
        <v>0</v>
      </c>
      <c r="G4" s="8" t="s">
        <v>83</v>
      </c>
      <c r="H4" s="9"/>
      <c r="I4" s="10">
        <v>96</v>
      </c>
      <c r="J4" s="16" t="s">
        <v>160</v>
      </c>
      <c r="K4" s="16"/>
    </row>
    <row r="5" spans="1:11" ht="31.5" customHeight="1">
      <c r="A5" s="11" t="s">
        <v>1</v>
      </c>
      <c r="B5" s="6" t="s">
        <v>2</v>
      </c>
      <c r="C5" s="6" t="s">
        <v>3</v>
      </c>
      <c r="D5" s="12" t="s">
        <v>4</v>
      </c>
      <c r="E5" s="1"/>
      <c r="F5" s="11" t="s">
        <v>1</v>
      </c>
      <c r="G5" s="6" t="s">
        <v>2</v>
      </c>
      <c r="H5" s="6" t="s">
        <v>3</v>
      </c>
      <c r="I5" s="12" t="s">
        <v>4</v>
      </c>
      <c r="J5" s="16"/>
      <c r="K5" s="16"/>
    </row>
    <row r="6" spans="1:11" ht="15">
      <c r="A6" s="13" t="s">
        <v>9</v>
      </c>
      <c r="B6" s="2">
        <v>8</v>
      </c>
      <c r="C6" s="5">
        <f>'Cost Assumptions'!J36</f>
        <v>0.13475</v>
      </c>
      <c r="D6" s="14">
        <f aca="true" t="shared" si="0" ref="D6:D11">B6*C6</f>
        <v>1.078</v>
      </c>
      <c r="E6" s="1"/>
      <c r="F6" s="13" t="s">
        <v>9</v>
      </c>
      <c r="G6" s="2">
        <v>18</v>
      </c>
      <c r="H6" s="5">
        <f>'Cost Assumptions'!J36</f>
        <v>0.13475</v>
      </c>
      <c r="I6" s="14">
        <f aca="true" t="shared" si="1" ref="I6:I11">G6*H6</f>
        <v>2.4255</v>
      </c>
      <c r="J6" s="16"/>
      <c r="K6" s="16"/>
    </row>
    <row r="7" spans="1:11" ht="15">
      <c r="A7" s="13" t="s">
        <v>141</v>
      </c>
      <c r="B7" s="2">
        <v>2</v>
      </c>
      <c r="C7" s="5">
        <f>'Cost Assumptions'!J33</f>
        <v>0.430625</v>
      </c>
      <c r="D7" s="14">
        <f t="shared" si="0"/>
        <v>0.86125</v>
      </c>
      <c r="E7" s="1"/>
      <c r="F7" s="13" t="s">
        <v>141</v>
      </c>
      <c r="G7" s="2">
        <v>2</v>
      </c>
      <c r="H7" s="5">
        <f>'Cost Assumptions'!J33</f>
        <v>0.430625</v>
      </c>
      <c r="I7" s="14">
        <f t="shared" si="1"/>
        <v>0.86125</v>
      </c>
      <c r="J7" s="16"/>
      <c r="K7" s="16"/>
    </row>
    <row r="8" spans="1:11" ht="15">
      <c r="A8" s="13" t="s">
        <v>142</v>
      </c>
      <c r="B8" s="2">
        <v>0</v>
      </c>
      <c r="C8" s="5">
        <f>'Cost Assumptions'!J34</f>
        <v>0.29975</v>
      </c>
      <c r="D8" s="14">
        <f t="shared" si="0"/>
        <v>0</v>
      </c>
      <c r="E8" s="1"/>
      <c r="F8" s="13" t="s">
        <v>142</v>
      </c>
      <c r="G8" s="2">
        <v>2</v>
      </c>
      <c r="H8" s="5">
        <f>'Cost Assumptions'!J34</f>
        <v>0.29975</v>
      </c>
      <c r="I8" s="14">
        <f t="shared" si="1"/>
        <v>0.5995</v>
      </c>
      <c r="J8" s="16"/>
      <c r="K8" s="16"/>
    </row>
    <row r="9" spans="1:11" ht="15">
      <c r="A9" s="13" t="s">
        <v>143</v>
      </c>
      <c r="B9" s="2">
        <v>2</v>
      </c>
      <c r="C9" s="5">
        <f>'Cost Assumptions'!J37</f>
        <v>1.5803125000000002</v>
      </c>
      <c r="D9" s="14">
        <f t="shared" si="0"/>
        <v>3.1606250000000005</v>
      </c>
      <c r="E9" s="1"/>
      <c r="F9" s="13" t="s">
        <v>149</v>
      </c>
      <c r="G9" s="2">
        <v>2</v>
      </c>
      <c r="H9" s="5">
        <f>'Cost Assumptions'!J38</f>
        <v>0.924375</v>
      </c>
      <c r="I9" s="14">
        <f t="shared" si="1"/>
        <v>1.84875</v>
      </c>
      <c r="J9" s="16"/>
      <c r="K9" s="16"/>
    </row>
    <row r="10" spans="1:11" ht="15">
      <c r="A10" s="13" t="s">
        <v>144</v>
      </c>
      <c r="B10" s="2">
        <v>2</v>
      </c>
      <c r="C10" s="5">
        <f>'Cost Assumptions'!J35</f>
        <v>0.3</v>
      </c>
      <c r="D10" s="14">
        <f t="shared" si="0"/>
        <v>0.6</v>
      </c>
      <c r="E10" s="1"/>
      <c r="F10" s="13" t="s">
        <v>144</v>
      </c>
      <c r="G10" s="2">
        <v>1</v>
      </c>
      <c r="H10" s="5">
        <f>'Cost Assumptions'!J35</f>
        <v>0.3</v>
      </c>
      <c r="I10" s="14">
        <f t="shared" si="1"/>
        <v>0.3</v>
      </c>
      <c r="J10" s="16"/>
      <c r="K10" s="16"/>
    </row>
    <row r="11" spans="1:11" ht="15">
      <c r="A11" s="13"/>
      <c r="B11" s="2"/>
      <c r="C11" s="5"/>
      <c r="D11" s="14">
        <f t="shared" si="0"/>
        <v>0</v>
      </c>
      <c r="E11" s="1"/>
      <c r="F11" s="13"/>
      <c r="G11" s="2"/>
      <c r="H11" s="5"/>
      <c r="I11" s="14">
        <f t="shared" si="1"/>
        <v>0</v>
      </c>
      <c r="J11" s="16"/>
      <c r="K11" s="16"/>
    </row>
    <row r="12" spans="1:11" ht="15">
      <c r="A12" s="13"/>
      <c r="B12" s="2"/>
      <c r="C12" s="2"/>
      <c r="D12" s="15"/>
      <c r="E12" s="1"/>
      <c r="F12" s="13"/>
      <c r="G12" s="2"/>
      <c r="H12" s="2"/>
      <c r="I12" s="15"/>
      <c r="J12" s="16"/>
      <c r="K12" s="16"/>
    </row>
    <row r="13" spans="1:11" ht="15.75">
      <c r="A13" s="11" t="s">
        <v>5</v>
      </c>
      <c r="B13" s="16"/>
      <c r="C13" s="16"/>
      <c r="D13" s="17">
        <f>SUM(D6:D12)</f>
        <v>5.6998750000000005</v>
      </c>
      <c r="E13" s="1"/>
      <c r="F13" s="11" t="s">
        <v>5</v>
      </c>
      <c r="G13" s="16"/>
      <c r="H13" s="16"/>
      <c r="I13" s="17">
        <f>SUM(I6:I12)</f>
        <v>6.034999999999999</v>
      </c>
      <c r="J13" s="16"/>
      <c r="K13" s="16"/>
    </row>
    <row r="14" spans="1:11" ht="15.75">
      <c r="A14" s="11" t="s">
        <v>145</v>
      </c>
      <c r="B14" s="16">
        <v>2.75</v>
      </c>
      <c r="C14" s="16"/>
      <c r="D14" s="38">
        <f>D4/B14</f>
        <v>23.272727272727273</v>
      </c>
      <c r="E14" s="1"/>
      <c r="F14" s="11" t="s">
        <v>145</v>
      </c>
      <c r="G14" s="16">
        <v>3.125</v>
      </c>
      <c r="H14" s="16"/>
      <c r="I14" s="38">
        <f>I4/G14</f>
        <v>30.72</v>
      </c>
      <c r="J14" s="16"/>
      <c r="K14" s="16"/>
    </row>
    <row r="15" spans="1:11" ht="15.75">
      <c r="A15" s="11" t="s">
        <v>146</v>
      </c>
      <c r="B15" s="16"/>
      <c r="C15" s="16"/>
      <c r="D15" s="18">
        <f>D13/D14</f>
        <v>0.24491650390625003</v>
      </c>
      <c r="E15" s="1"/>
      <c r="F15" s="11" t="s">
        <v>146</v>
      </c>
      <c r="G15" s="16"/>
      <c r="H15" s="16"/>
      <c r="I15" s="18">
        <f>I13/I14</f>
        <v>0.19645182291666666</v>
      </c>
      <c r="J15" s="16"/>
      <c r="K15" s="16"/>
    </row>
    <row r="16" spans="1:11" ht="15" customHeight="1">
      <c r="A16" s="1"/>
      <c r="B16" s="1"/>
      <c r="C16" s="1"/>
      <c r="D16" s="1"/>
      <c r="E16" s="1"/>
      <c r="F16" s="1"/>
      <c r="G16" s="1"/>
      <c r="H16" s="1"/>
      <c r="I16" s="1"/>
      <c r="J16" s="16"/>
      <c r="K16" s="16"/>
    </row>
    <row r="17" spans="1:11" ht="15" customHeight="1" thickBot="1">
      <c r="A17" s="22"/>
      <c r="B17" s="23"/>
      <c r="C17" s="16"/>
      <c r="D17" s="16"/>
      <c r="E17" s="16"/>
      <c r="F17" s="22"/>
      <c r="G17" s="23"/>
      <c r="H17" s="16"/>
      <c r="I17" s="16"/>
      <c r="J17" s="16"/>
      <c r="K17" s="16"/>
    </row>
    <row r="18" spans="1:11" ht="15.75">
      <c r="A18" s="7" t="s">
        <v>0</v>
      </c>
      <c r="B18" s="8" t="s">
        <v>82</v>
      </c>
      <c r="C18" s="9"/>
      <c r="D18" s="10">
        <v>96</v>
      </c>
      <c r="E18" s="16" t="s">
        <v>161</v>
      </c>
      <c r="F18" s="7" t="s">
        <v>0</v>
      </c>
      <c r="G18" s="8" t="s">
        <v>140</v>
      </c>
      <c r="H18" s="9"/>
      <c r="I18" s="10">
        <v>38</v>
      </c>
      <c r="J18" s="16" t="s">
        <v>161</v>
      </c>
      <c r="K18" s="16"/>
    </row>
    <row r="19" spans="1:11" ht="31.5">
      <c r="A19" s="11" t="s">
        <v>1</v>
      </c>
      <c r="B19" s="6" t="s">
        <v>2</v>
      </c>
      <c r="C19" s="6" t="s">
        <v>3</v>
      </c>
      <c r="D19" s="12" t="s">
        <v>4</v>
      </c>
      <c r="E19" s="16"/>
      <c r="F19" s="11" t="s">
        <v>1</v>
      </c>
      <c r="G19" s="6" t="s">
        <v>2</v>
      </c>
      <c r="H19" s="6" t="s">
        <v>3</v>
      </c>
      <c r="I19" s="12" t="s">
        <v>4</v>
      </c>
      <c r="J19" s="16"/>
      <c r="K19" s="16"/>
    </row>
    <row r="20" spans="1:11" ht="15">
      <c r="A20" s="13" t="s">
        <v>9</v>
      </c>
      <c r="B20" s="2">
        <v>18</v>
      </c>
      <c r="C20" s="5">
        <f>'Cost Assumptions'!J36</f>
        <v>0.13475</v>
      </c>
      <c r="D20" s="14">
        <f aca="true" t="shared" si="2" ref="D20:D25">B20*C20</f>
        <v>2.4255</v>
      </c>
      <c r="E20" s="16"/>
      <c r="F20" s="13" t="s">
        <v>9</v>
      </c>
      <c r="G20" s="2">
        <v>18</v>
      </c>
      <c r="H20" s="5">
        <f>'Cost Assumptions'!J36</f>
        <v>0.13475</v>
      </c>
      <c r="I20" s="14">
        <f aca="true" t="shared" si="3" ref="I20:I25">G20*H20</f>
        <v>2.4255</v>
      </c>
      <c r="J20" s="16"/>
      <c r="K20" s="16"/>
    </row>
    <row r="21" spans="1:11" ht="15">
      <c r="A21" s="13" t="s">
        <v>141</v>
      </c>
      <c r="B21" s="2">
        <v>2</v>
      </c>
      <c r="C21" s="5">
        <f>'Cost Assumptions'!J33</f>
        <v>0.430625</v>
      </c>
      <c r="D21" s="14">
        <f t="shared" si="2"/>
        <v>0.86125</v>
      </c>
      <c r="E21" s="16"/>
      <c r="F21" s="13" t="s">
        <v>141</v>
      </c>
      <c r="G21" s="2">
        <v>1</v>
      </c>
      <c r="H21" s="5">
        <f>'Cost Assumptions'!J33</f>
        <v>0.430625</v>
      </c>
      <c r="I21" s="14">
        <f t="shared" si="3"/>
        <v>0.430625</v>
      </c>
      <c r="J21" s="16"/>
      <c r="K21" s="16"/>
    </row>
    <row r="22" spans="1:11" ht="15">
      <c r="A22" s="13" t="s">
        <v>142</v>
      </c>
      <c r="B22" s="2">
        <v>2</v>
      </c>
      <c r="C22" s="5">
        <f>'Cost Assumptions'!J34</f>
        <v>0.29975</v>
      </c>
      <c r="D22" s="14">
        <f t="shared" si="2"/>
        <v>0.5995</v>
      </c>
      <c r="E22" s="16"/>
      <c r="F22" s="13" t="s">
        <v>144</v>
      </c>
      <c r="G22" s="2">
        <v>1</v>
      </c>
      <c r="H22" s="5">
        <f>'Cost Assumptions'!J35</f>
        <v>0.3</v>
      </c>
      <c r="I22" s="14">
        <f t="shared" si="3"/>
        <v>0.3</v>
      </c>
      <c r="J22" s="16"/>
      <c r="K22" s="16"/>
    </row>
    <row r="23" spans="1:11" ht="15">
      <c r="A23" s="13" t="s">
        <v>132</v>
      </c>
      <c r="B23" s="2">
        <v>1</v>
      </c>
      <c r="C23" s="5">
        <f>'Cost Assumptions'!J39</f>
        <v>9.648333333333333</v>
      </c>
      <c r="D23" s="14">
        <f t="shared" si="2"/>
        <v>9.648333333333333</v>
      </c>
      <c r="E23" s="16"/>
      <c r="F23" s="13"/>
      <c r="G23" s="2"/>
      <c r="H23" s="5">
        <f>'Cost Assumptions'!J53</f>
        <v>0</v>
      </c>
      <c r="I23" s="14">
        <f t="shared" si="3"/>
        <v>0</v>
      </c>
      <c r="J23" s="16"/>
      <c r="K23" s="16"/>
    </row>
    <row r="24" spans="1:11" ht="15">
      <c r="A24" s="13" t="s">
        <v>144</v>
      </c>
      <c r="B24" s="2">
        <v>1</v>
      </c>
      <c r="C24" s="5">
        <f>'Cost Assumptions'!J35</f>
        <v>0.3</v>
      </c>
      <c r="D24" s="14">
        <f t="shared" si="2"/>
        <v>0.3</v>
      </c>
      <c r="E24" s="16"/>
      <c r="F24" s="13"/>
      <c r="G24" s="2"/>
      <c r="H24" s="5">
        <f>'Cost Assumptions'!J50</f>
        <v>0</v>
      </c>
      <c r="I24" s="14">
        <f t="shared" si="3"/>
        <v>0</v>
      </c>
      <c r="J24" s="16"/>
      <c r="K24" s="16"/>
    </row>
    <row r="25" spans="1:11" ht="15">
      <c r="A25" s="13"/>
      <c r="B25" s="2"/>
      <c r="C25" s="5"/>
      <c r="D25" s="14">
        <f t="shared" si="2"/>
        <v>0</v>
      </c>
      <c r="E25" s="16"/>
      <c r="F25" s="13"/>
      <c r="G25" s="2"/>
      <c r="H25" s="5"/>
      <c r="I25" s="14">
        <f t="shared" si="3"/>
        <v>0</v>
      </c>
      <c r="J25" s="16"/>
      <c r="K25" s="16"/>
    </row>
    <row r="26" spans="1:11" ht="15">
      <c r="A26" s="13"/>
      <c r="B26" s="2"/>
      <c r="C26" s="2"/>
      <c r="D26" s="15"/>
      <c r="E26" s="16"/>
      <c r="F26" s="13"/>
      <c r="G26" s="2"/>
      <c r="H26" s="2"/>
      <c r="I26" s="15"/>
      <c r="J26" s="16"/>
      <c r="K26" s="16"/>
    </row>
    <row r="27" spans="1:11" ht="15.75">
      <c r="A27" s="11" t="s">
        <v>5</v>
      </c>
      <c r="B27" s="16"/>
      <c r="C27" s="16"/>
      <c r="D27" s="17">
        <f>SUM(D20:D26)</f>
        <v>13.834583333333335</v>
      </c>
      <c r="E27" s="16"/>
      <c r="F27" s="11" t="s">
        <v>5</v>
      </c>
      <c r="G27" s="16"/>
      <c r="H27" s="16"/>
      <c r="I27" s="17">
        <f>SUM(I20:I26)</f>
        <v>3.156125</v>
      </c>
      <c r="J27" s="16"/>
      <c r="K27" s="16"/>
    </row>
    <row r="28" spans="1:11" ht="15.75">
      <c r="A28" s="11" t="s">
        <v>145</v>
      </c>
      <c r="B28" s="16">
        <v>2.75</v>
      </c>
      <c r="C28" s="16"/>
      <c r="D28" s="38">
        <f>D18/B28</f>
        <v>34.90909090909091</v>
      </c>
      <c r="E28" s="16"/>
      <c r="F28" s="11" t="s">
        <v>145</v>
      </c>
      <c r="G28" s="16">
        <v>2.375</v>
      </c>
      <c r="H28" s="16"/>
      <c r="I28" s="38">
        <f>I18/G28</f>
        <v>16</v>
      </c>
      <c r="J28" s="16"/>
      <c r="K28" s="16"/>
    </row>
    <row r="29" spans="1:11" ht="15.75">
      <c r="A29" s="11" t="s">
        <v>146</v>
      </c>
      <c r="B29" s="16"/>
      <c r="C29" s="16"/>
      <c r="D29" s="18">
        <f>D27/D28</f>
        <v>0.39630316840277785</v>
      </c>
      <c r="E29" s="16"/>
      <c r="F29" s="11" t="s">
        <v>146</v>
      </c>
      <c r="G29" s="16"/>
      <c r="H29" s="16"/>
      <c r="I29" s="18">
        <f>I27/I28</f>
        <v>0.1972578125</v>
      </c>
      <c r="J29" s="16"/>
      <c r="K29" s="16"/>
    </row>
    <row r="30" spans="1:11" ht="15">
      <c r="A30" s="1"/>
      <c r="B30" s="1"/>
      <c r="C30" s="1"/>
      <c r="D30" s="1"/>
      <c r="E30" s="1"/>
      <c r="F30" s="16"/>
      <c r="G30" s="16"/>
      <c r="H30" s="16"/>
      <c r="I30" s="16"/>
      <c r="J30" s="16"/>
      <c r="K30" s="16"/>
    </row>
    <row r="31" spans="1:11" ht="18.75" thickBot="1">
      <c r="A31" s="1"/>
      <c r="B31" s="1"/>
      <c r="C31" s="1"/>
      <c r="D31" s="1"/>
      <c r="E31" s="1"/>
      <c r="F31" s="35"/>
      <c r="G31" s="37"/>
      <c r="H31" s="16"/>
      <c r="I31" s="16"/>
      <c r="J31" s="16"/>
      <c r="K31" s="16"/>
    </row>
    <row r="32" spans="1:11" ht="15.75">
      <c r="A32" s="7" t="s">
        <v>0</v>
      </c>
      <c r="B32" s="8" t="s">
        <v>182</v>
      </c>
      <c r="C32" s="9"/>
      <c r="D32" s="47"/>
      <c r="E32" s="16"/>
      <c r="F32" s="7" t="s">
        <v>0</v>
      </c>
      <c r="G32" s="8" t="s">
        <v>80</v>
      </c>
      <c r="H32" s="9"/>
      <c r="I32" s="47"/>
      <c r="J32" s="16"/>
      <c r="K32" s="16"/>
    </row>
    <row r="33" spans="1:11" ht="31.5">
      <c r="A33" s="11" t="s">
        <v>1</v>
      </c>
      <c r="B33" s="6" t="s">
        <v>2</v>
      </c>
      <c r="C33" s="6" t="s">
        <v>3</v>
      </c>
      <c r="D33" s="12" t="s">
        <v>4</v>
      </c>
      <c r="E33" s="16"/>
      <c r="F33" s="11" t="s">
        <v>1</v>
      </c>
      <c r="G33" s="6" t="s">
        <v>2</v>
      </c>
      <c r="H33" s="6" t="s">
        <v>3</v>
      </c>
      <c r="I33" s="12" t="s">
        <v>4</v>
      </c>
      <c r="J33" s="16"/>
      <c r="K33" s="16"/>
    </row>
    <row r="34" spans="1:11" ht="15">
      <c r="A34" s="13"/>
      <c r="B34" s="2"/>
      <c r="C34" s="5">
        <f>'Cost Assumptions'!J64</f>
        <v>0</v>
      </c>
      <c r="D34" s="14">
        <f aca="true" t="shared" si="4" ref="D34:D39">B34*C34</f>
        <v>0</v>
      </c>
      <c r="E34" s="16"/>
      <c r="F34" s="13"/>
      <c r="G34" s="2"/>
      <c r="H34" s="5">
        <f>'Cost Assumptions'!O64</f>
        <v>0</v>
      </c>
      <c r="I34" s="14">
        <f aca="true" t="shared" si="5" ref="I34:I39">G34*H34</f>
        <v>0</v>
      </c>
      <c r="J34" s="16"/>
      <c r="K34" s="16"/>
    </row>
    <row r="35" spans="1:11" ht="15">
      <c r="A35" s="13"/>
      <c r="B35" s="2"/>
      <c r="C35" s="5">
        <f>'Cost Assumptions'!J61</f>
        <v>0</v>
      </c>
      <c r="D35" s="14">
        <f t="shared" si="4"/>
        <v>0</v>
      </c>
      <c r="E35" s="16"/>
      <c r="F35" s="13"/>
      <c r="G35" s="2"/>
      <c r="H35" s="5">
        <f>'Cost Assumptions'!O61</f>
        <v>0</v>
      </c>
      <c r="I35" s="14">
        <f t="shared" si="5"/>
        <v>0</v>
      </c>
      <c r="J35" s="16"/>
      <c r="K35" s="16"/>
    </row>
    <row r="36" spans="1:11" ht="15">
      <c r="A36" s="13"/>
      <c r="B36" s="2"/>
      <c r="C36" s="5">
        <f>'Cost Assumptions'!J62</f>
        <v>0</v>
      </c>
      <c r="D36" s="14">
        <f t="shared" si="4"/>
        <v>0</v>
      </c>
      <c r="E36" s="16"/>
      <c r="F36" s="13"/>
      <c r="G36" s="2"/>
      <c r="H36" s="5">
        <f>'Cost Assumptions'!O62</f>
        <v>0</v>
      </c>
      <c r="I36" s="14">
        <f t="shared" si="5"/>
        <v>0</v>
      </c>
      <c r="J36" s="16"/>
      <c r="K36" s="1"/>
    </row>
    <row r="37" spans="1:11" ht="15">
      <c r="A37" s="13"/>
      <c r="B37" s="2"/>
      <c r="C37" s="5">
        <f>'Cost Assumptions'!J65</f>
        <v>0</v>
      </c>
      <c r="D37" s="14">
        <f t="shared" si="4"/>
        <v>0</v>
      </c>
      <c r="E37" s="16"/>
      <c r="F37" s="13"/>
      <c r="G37" s="2"/>
      <c r="H37" s="5">
        <f>'Cost Assumptions'!O65</f>
        <v>0</v>
      </c>
      <c r="I37" s="14">
        <f t="shared" si="5"/>
        <v>0</v>
      </c>
      <c r="J37" s="16"/>
      <c r="K37" s="1"/>
    </row>
    <row r="38" spans="1:11" ht="15">
      <c r="A38" s="13"/>
      <c r="B38" s="2"/>
      <c r="C38" s="5">
        <f>'Cost Assumptions'!J63</f>
        <v>0</v>
      </c>
      <c r="D38" s="14">
        <f t="shared" si="4"/>
        <v>0</v>
      </c>
      <c r="E38" s="16"/>
      <c r="F38" s="13"/>
      <c r="G38" s="2"/>
      <c r="H38" s="5">
        <f>'Cost Assumptions'!O63</f>
        <v>0</v>
      </c>
      <c r="I38" s="14">
        <f t="shared" si="5"/>
        <v>0</v>
      </c>
      <c r="J38" s="16"/>
      <c r="K38" s="1"/>
    </row>
    <row r="39" spans="1:11" ht="15">
      <c r="A39" s="13"/>
      <c r="B39" s="2"/>
      <c r="C39" s="5"/>
      <c r="D39" s="14">
        <f t="shared" si="4"/>
        <v>0</v>
      </c>
      <c r="E39" s="16"/>
      <c r="F39" s="13"/>
      <c r="G39" s="2"/>
      <c r="H39" s="5"/>
      <c r="I39" s="14">
        <f t="shared" si="5"/>
        <v>0</v>
      </c>
      <c r="J39" s="16"/>
      <c r="K39" s="1"/>
    </row>
    <row r="40" spans="1:11" ht="15">
      <c r="A40" s="13"/>
      <c r="B40" s="2"/>
      <c r="C40" s="2"/>
      <c r="D40" s="15"/>
      <c r="E40" s="16"/>
      <c r="F40" s="13"/>
      <c r="G40" s="2"/>
      <c r="H40" s="2"/>
      <c r="I40" s="15"/>
      <c r="J40" s="16"/>
      <c r="K40" s="1"/>
    </row>
    <row r="41" spans="1:11" ht="15.75">
      <c r="A41" s="11" t="s">
        <v>5</v>
      </c>
      <c r="B41" s="16"/>
      <c r="C41" s="16"/>
      <c r="D41" s="17">
        <f>SUM(D34:D40)</f>
        <v>0</v>
      </c>
      <c r="E41" s="16"/>
      <c r="F41" s="11" t="s">
        <v>5</v>
      </c>
      <c r="G41" s="16"/>
      <c r="H41" s="16"/>
      <c r="I41" s="17">
        <f>SUM(I34:I40)</f>
        <v>0</v>
      </c>
      <c r="J41" s="16"/>
      <c r="K41" s="1"/>
    </row>
    <row r="42" spans="1:11" ht="15.75">
      <c r="A42" s="11" t="s">
        <v>145</v>
      </c>
      <c r="B42" s="16"/>
      <c r="C42" s="16"/>
      <c r="D42" s="38" t="e">
        <f>D32/B42</f>
        <v>#DIV/0!</v>
      </c>
      <c r="E42" s="16"/>
      <c r="F42" s="11" t="s">
        <v>145</v>
      </c>
      <c r="G42" s="16"/>
      <c r="H42" s="16"/>
      <c r="I42" s="38" t="e">
        <f>I32/G42</f>
        <v>#DIV/0!</v>
      </c>
      <c r="J42" s="16"/>
      <c r="K42" s="1"/>
    </row>
    <row r="43" spans="1:11" ht="15.75">
      <c r="A43" s="11" t="s">
        <v>146</v>
      </c>
      <c r="B43" s="16"/>
      <c r="C43" s="16"/>
      <c r="D43" s="18" t="e">
        <f>D41/D42</f>
        <v>#DIV/0!</v>
      </c>
      <c r="E43" s="16"/>
      <c r="F43" s="11" t="s">
        <v>146</v>
      </c>
      <c r="G43" s="16"/>
      <c r="H43" s="16"/>
      <c r="I43" s="18" t="e">
        <f>I41/I42</f>
        <v>#DIV/0!</v>
      </c>
      <c r="J43" s="16"/>
      <c r="K43" s="1"/>
    </row>
    <row r="44" spans="1:11" ht="15.75">
      <c r="A44" s="22"/>
      <c r="B44" s="16"/>
      <c r="C44" s="16"/>
      <c r="D44" s="28"/>
      <c r="E44" s="16"/>
      <c r="F44" s="22"/>
      <c r="G44" s="16"/>
      <c r="H44" s="16"/>
      <c r="I44" s="28"/>
      <c r="J44" s="16"/>
      <c r="K44" s="1"/>
    </row>
    <row r="45" spans="1:11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ht="15.75">
      <c r="A46" s="22"/>
      <c r="B46" s="23"/>
      <c r="C46" s="16"/>
      <c r="D46" s="16"/>
      <c r="E46" s="16"/>
      <c r="F46" s="16"/>
      <c r="G46" s="16"/>
      <c r="H46" s="16"/>
      <c r="I46" s="16"/>
      <c r="J46" s="16"/>
      <c r="K46" s="1"/>
    </row>
    <row r="47" spans="1:11" ht="15.75">
      <c r="A47" s="22"/>
      <c r="B47" s="24"/>
      <c r="C47" s="24"/>
      <c r="D47" s="24"/>
      <c r="E47" s="16"/>
      <c r="F47" s="16"/>
      <c r="G47" s="16"/>
      <c r="H47" s="16"/>
      <c r="I47" s="16"/>
      <c r="J47" s="16"/>
      <c r="K47" s="1"/>
    </row>
    <row r="48" spans="1:11" ht="15">
      <c r="A48" s="16"/>
      <c r="B48" s="16"/>
      <c r="C48" s="25"/>
      <c r="D48" s="25"/>
      <c r="E48" s="16"/>
      <c r="F48" s="16"/>
      <c r="G48" s="16"/>
      <c r="H48" s="16"/>
      <c r="I48" s="16"/>
      <c r="J48" s="16"/>
      <c r="K48" s="1"/>
    </row>
    <row r="49" spans="1:10" ht="15">
      <c r="A49" s="16"/>
      <c r="B49" s="16"/>
      <c r="C49" s="25"/>
      <c r="D49" s="25"/>
      <c r="E49" s="29"/>
      <c r="F49" s="29"/>
      <c r="G49" s="29"/>
      <c r="H49" s="29"/>
      <c r="I49" s="29"/>
      <c r="J49" s="29"/>
    </row>
    <row r="50" spans="1:10" ht="15">
      <c r="A50" s="16"/>
      <c r="B50" s="16"/>
      <c r="C50" s="25"/>
      <c r="D50" s="25"/>
      <c r="E50" s="29"/>
      <c r="F50" s="29"/>
      <c r="G50" s="29"/>
      <c r="H50" s="29"/>
      <c r="I50" s="29"/>
      <c r="J50" s="29"/>
    </row>
    <row r="51" spans="1:10" ht="15">
      <c r="A51" s="16"/>
      <c r="B51" s="16"/>
      <c r="C51" s="25"/>
      <c r="D51" s="25"/>
      <c r="E51" s="29"/>
      <c r="F51" s="29"/>
      <c r="G51" s="29"/>
      <c r="H51" s="29"/>
      <c r="I51" s="29"/>
      <c r="J51" s="29"/>
    </row>
    <row r="52" spans="1:10" ht="15">
      <c r="A52" s="16"/>
      <c r="B52" s="16"/>
      <c r="C52" s="25"/>
      <c r="D52" s="25"/>
      <c r="E52" s="29"/>
      <c r="F52" s="29"/>
      <c r="G52" s="29"/>
      <c r="H52" s="29"/>
      <c r="I52" s="29"/>
      <c r="J52" s="29"/>
    </row>
    <row r="53" spans="1:10" ht="15">
      <c r="A53" s="16"/>
      <c r="B53" s="16"/>
      <c r="C53" s="16"/>
      <c r="D53" s="16"/>
      <c r="E53" s="29"/>
      <c r="F53" s="29"/>
      <c r="G53" s="29"/>
      <c r="H53" s="29"/>
      <c r="I53" s="29"/>
      <c r="J53" s="29"/>
    </row>
    <row r="54" spans="1:10" ht="15">
      <c r="A54" s="16"/>
      <c r="B54" s="16"/>
      <c r="C54" s="16"/>
      <c r="D54" s="16"/>
      <c r="E54" s="29"/>
      <c r="F54" s="29"/>
      <c r="G54" s="29"/>
      <c r="H54" s="29"/>
      <c r="I54" s="29"/>
      <c r="J54" s="29"/>
    </row>
    <row r="55" spans="1:10" ht="15.75">
      <c r="A55" s="22"/>
      <c r="B55" s="16"/>
      <c r="C55" s="16"/>
      <c r="D55" s="26"/>
      <c r="E55" s="29"/>
      <c r="F55" s="29"/>
      <c r="G55" s="29"/>
      <c r="H55" s="29"/>
      <c r="I55" s="29"/>
      <c r="J55" s="29"/>
    </row>
    <row r="56" spans="1:10" ht="15.75">
      <c r="A56" s="22"/>
      <c r="B56" s="16"/>
      <c r="C56" s="16"/>
      <c r="D56" s="26"/>
      <c r="E56" s="29"/>
      <c r="F56" s="29"/>
      <c r="G56" s="29"/>
      <c r="H56" s="29"/>
      <c r="I56" s="29"/>
      <c r="J56" s="29"/>
    </row>
    <row r="57" spans="1:10" ht="15.75">
      <c r="A57" s="22"/>
      <c r="B57" s="16"/>
      <c r="C57" s="16"/>
      <c r="D57" s="27"/>
      <c r="E57" s="29"/>
      <c r="F57" s="29"/>
      <c r="G57" s="29"/>
      <c r="H57" s="29"/>
      <c r="I57" s="29"/>
      <c r="J57" s="29"/>
    </row>
    <row r="58" spans="1:10" ht="15.75">
      <c r="A58" s="22"/>
      <c r="B58" s="16"/>
      <c r="C58" s="16"/>
      <c r="D58" s="28"/>
      <c r="E58" s="29"/>
      <c r="F58" s="29"/>
      <c r="G58" s="29"/>
      <c r="H58" s="29"/>
      <c r="I58" s="29"/>
      <c r="J58" s="29"/>
    </row>
    <row r="59" spans="1:10" ht="12.75">
      <c r="A59" s="29"/>
      <c r="B59" s="29"/>
      <c r="C59" s="29"/>
      <c r="D59" s="29"/>
      <c r="E59" s="29"/>
      <c r="F59" s="29"/>
      <c r="G59" s="29"/>
      <c r="H59" s="29"/>
      <c r="I59" s="29"/>
      <c r="J59" s="29"/>
    </row>
  </sheetData>
  <sheetProtection/>
  <printOptions/>
  <pageMargins left="0.75" right="0.75" top="1" bottom="1" header="0.5" footer="0.5"/>
  <pageSetup fitToHeight="0" fitToWidth="1" horizontalDpi="300" verticalDpi="3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1.7109375" style="0" customWidth="1"/>
    <col min="3" max="3" width="16.7109375" style="0" customWidth="1"/>
    <col min="4" max="5" width="10.00390625" style="0" bestFit="1" customWidth="1"/>
    <col min="7" max="7" width="19.00390625" style="0" customWidth="1"/>
    <col min="9" max="9" width="14.7109375" style="0" customWidth="1"/>
  </cols>
  <sheetData>
    <row r="1" spans="1:9" ht="20.25">
      <c r="A1" s="39" t="s">
        <v>206</v>
      </c>
      <c r="B1" s="39"/>
      <c r="C1" s="39"/>
      <c r="D1" s="39"/>
      <c r="E1" s="39"/>
      <c r="F1" s="39"/>
      <c r="G1" s="39"/>
      <c r="H1" s="39"/>
      <c r="I1" s="39"/>
    </row>
    <row r="2" spans="1:9" ht="20.25">
      <c r="A2" s="39">
        <v>2008</v>
      </c>
      <c r="B2" s="39"/>
      <c r="C2" s="39"/>
      <c r="D2" s="39"/>
      <c r="E2" s="39"/>
      <c r="F2" s="39"/>
      <c r="G2" s="39">
        <v>2009</v>
      </c>
      <c r="H2" s="39" t="s">
        <v>183</v>
      </c>
      <c r="I2" s="39"/>
    </row>
    <row r="3" spans="1:9" ht="20.25">
      <c r="A3" s="39" t="s">
        <v>162</v>
      </c>
      <c r="B3" s="39"/>
      <c r="C3" s="43">
        <v>300367</v>
      </c>
      <c r="D3" s="40"/>
      <c r="E3" s="39"/>
      <c r="F3" s="39"/>
      <c r="G3" s="39" t="s">
        <v>162</v>
      </c>
      <c r="H3" s="39"/>
      <c r="I3" s="43">
        <v>320000</v>
      </c>
    </row>
    <row r="4" spans="1:9" ht="20.25">
      <c r="A4" s="39"/>
      <c r="B4" s="39"/>
      <c r="C4" s="40"/>
      <c r="D4" s="40"/>
      <c r="E4" s="39"/>
      <c r="F4" s="39"/>
      <c r="G4" s="39"/>
      <c r="H4" s="39"/>
      <c r="I4" s="40"/>
    </row>
    <row r="5" spans="1:9" ht="20.25">
      <c r="A5" s="41" t="s">
        <v>163</v>
      </c>
      <c r="B5" s="39"/>
      <c r="C5" s="40"/>
      <c r="D5" s="40"/>
      <c r="E5" s="39"/>
      <c r="F5" s="39"/>
      <c r="G5" s="41" t="s">
        <v>163</v>
      </c>
      <c r="H5" s="39"/>
      <c r="I5" s="40"/>
    </row>
    <row r="6" spans="1:12" ht="20.25">
      <c r="A6" s="39" t="s">
        <v>164</v>
      </c>
      <c r="B6" s="39"/>
      <c r="C6" s="40">
        <v>148163</v>
      </c>
      <c r="D6" s="58">
        <f>C6/C3</f>
        <v>0.49327322908308835</v>
      </c>
      <c r="E6" s="39"/>
      <c r="F6" s="39"/>
      <c r="G6" s="39" t="s">
        <v>164</v>
      </c>
      <c r="H6" s="39"/>
      <c r="I6" s="40">
        <f>I3*0.42</f>
        <v>134400</v>
      </c>
      <c r="K6" s="59">
        <v>0.42</v>
      </c>
      <c r="L6" s="33"/>
    </row>
    <row r="7" spans="1:12" ht="20.25">
      <c r="A7" s="39" t="s">
        <v>165</v>
      </c>
      <c r="B7" s="39"/>
      <c r="C7" s="42">
        <v>5422</v>
      </c>
      <c r="D7" s="50">
        <f>C7/C3</f>
        <v>0.018051250636721076</v>
      </c>
      <c r="E7" s="39"/>
      <c r="F7" s="39"/>
      <c r="G7" s="39" t="s">
        <v>165</v>
      </c>
      <c r="H7" s="39"/>
      <c r="I7" s="42">
        <f>I3*0.005</f>
        <v>1600</v>
      </c>
      <c r="K7" s="60">
        <v>0.005</v>
      </c>
      <c r="L7" s="33"/>
    </row>
    <row r="8" spans="1:12" ht="20.25">
      <c r="A8" s="39" t="s">
        <v>167</v>
      </c>
      <c r="B8" s="39"/>
      <c r="C8" s="43">
        <f>SUM(C6:C7)</f>
        <v>153585</v>
      </c>
      <c r="D8" s="62">
        <f>C8/C3</f>
        <v>0.5113244797198094</v>
      </c>
      <c r="E8" s="39"/>
      <c r="F8" s="39"/>
      <c r="G8" s="39" t="s">
        <v>167</v>
      </c>
      <c r="H8" s="39"/>
      <c r="I8" s="43">
        <f>SUM(I6:I7)</f>
        <v>136000</v>
      </c>
      <c r="K8" s="61">
        <f>I8/I3</f>
        <v>0.425</v>
      </c>
      <c r="L8" s="33"/>
    </row>
    <row r="9" spans="1:12" ht="20.25">
      <c r="A9" s="39"/>
      <c r="B9" s="39"/>
      <c r="C9" s="40"/>
      <c r="D9" s="40"/>
      <c r="E9" s="39"/>
      <c r="F9" s="39"/>
      <c r="G9" s="39"/>
      <c r="H9" s="39"/>
      <c r="I9" s="40"/>
      <c r="K9" s="33"/>
      <c r="L9" s="33"/>
    </row>
    <row r="10" spans="1:12" ht="20.25">
      <c r="A10" s="41" t="s">
        <v>168</v>
      </c>
      <c r="B10" s="39"/>
      <c r="C10" s="40">
        <v>146460</v>
      </c>
      <c r="D10" s="40"/>
      <c r="E10" s="39"/>
      <c r="F10" s="39"/>
      <c r="G10" s="41" t="s">
        <v>168</v>
      </c>
      <c r="H10" s="39"/>
      <c r="I10" s="40">
        <v>146460</v>
      </c>
      <c r="K10" s="33"/>
      <c r="L10" s="33"/>
    </row>
    <row r="11" spans="1:12" ht="20.25">
      <c r="A11" s="39" t="s">
        <v>169</v>
      </c>
      <c r="B11" s="39"/>
      <c r="C11" s="40">
        <v>-31467</v>
      </c>
      <c r="D11" s="40"/>
      <c r="E11" s="39"/>
      <c r="F11" s="39"/>
      <c r="G11" s="39" t="s">
        <v>169</v>
      </c>
      <c r="H11" s="39"/>
      <c r="I11" s="40">
        <v>-31467</v>
      </c>
      <c r="K11" s="33"/>
      <c r="L11" s="33"/>
    </row>
    <row r="12" spans="1:12" ht="20.25">
      <c r="A12" s="39" t="s">
        <v>170</v>
      </c>
      <c r="B12" s="39"/>
      <c r="C12" s="40">
        <v>78060</v>
      </c>
      <c r="D12" s="40"/>
      <c r="E12" s="39"/>
      <c r="F12" s="39"/>
      <c r="G12" s="39" t="s">
        <v>170</v>
      </c>
      <c r="H12" s="39"/>
      <c r="I12" s="40">
        <v>64000</v>
      </c>
      <c r="K12" s="33" t="s">
        <v>204</v>
      </c>
      <c r="L12" s="33"/>
    </row>
    <row r="13" spans="1:9" ht="20.25">
      <c r="A13" s="39" t="s">
        <v>171</v>
      </c>
      <c r="B13" s="39"/>
      <c r="C13" s="42">
        <v>36000</v>
      </c>
      <c r="D13" s="40"/>
      <c r="E13" s="39"/>
      <c r="F13" s="39"/>
      <c r="G13" s="39" t="s">
        <v>171</v>
      </c>
      <c r="H13" s="39"/>
      <c r="I13" s="42">
        <v>36000</v>
      </c>
    </row>
    <row r="14" spans="1:9" ht="20.25">
      <c r="A14" s="39" t="s">
        <v>172</v>
      </c>
      <c r="B14" s="39"/>
      <c r="C14" s="43">
        <f>SUM(C10:C13)</f>
        <v>229053</v>
      </c>
      <c r="D14" s="40"/>
      <c r="E14" s="39"/>
      <c r="F14" s="39"/>
      <c r="G14" s="39" t="s">
        <v>172</v>
      </c>
      <c r="H14" s="39"/>
      <c r="I14" s="43">
        <f>SUM(I10:I13)</f>
        <v>214993</v>
      </c>
    </row>
    <row r="15" spans="1:9" ht="21" thickBot="1">
      <c r="A15" s="39"/>
      <c r="B15" s="39"/>
      <c r="C15" s="40"/>
      <c r="D15" s="40"/>
      <c r="E15" s="39"/>
      <c r="F15" s="39"/>
      <c r="G15" s="39"/>
      <c r="H15" s="39"/>
      <c r="I15" s="39"/>
    </row>
    <row r="16" spans="1:9" ht="21" thickBot="1">
      <c r="A16" s="39" t="s">
        <v>173</v>
      </c>
      <c r="B16" s="39"/>
      <c r="C16" s="40"/>
      <c r="D16" s="51">
        <f>C8/C3</f>
        <v>0.5113244797198094</v>
      </c>
      <c r="E16" s="44"/>
      <c r="F16" s="39"/>
      <c r="G16" s="39"/>
      <c r="H16" s="39"/>
      <c r="I16" s="39"/>
    </row>
    <row r="17" spans="1:9" ht="21" thickBot="1">
      <c r="A17" s="39" t="s">
        <v>174</v>
      </c>
      <c r="B17" s="39"/>
      <c r="C17" s="40"/>
      <c r="D17" s="44"/>
      <c r="E17" s="52">
        <f>1-D16</f>
        <v>0.48867552028019057</v>
      </c>
      <c r="F17" s="39"/>
      <c r="G17" s="39"/>
      <c r="H17" s="39"/>
      <c r="I17" s="39"/>
    </row>
    <row r="18" spans="1:9" ht="20.25">
      <c r="A18" s="39"/>
      <c r="B18" s="39"/>
      <c r="C18" s="40"/>
      <c r="D18" s="40"/>
      <c r="E18" s="39"/>
      <c r="F18" s="39"/>
      <c r="G18" s="39"/>
      <c r="H18" s="39"/>
      <c r="I18" s="39"/>
    </row>
    <row r="19" spans="1:9" ht="20.25">
      <c r="A19" s="39" t="s">
        <v>175</v>
      </c>
      <c r="B19" s="39"/>
      <c r="C19" s="40"/>
      <c r="D19" s="40"/>
      <c r="E19" s="39"/>
      <c r="F19" s="39"/>
      <c r="G19" s="45">
        <f>C14/E17</f>
        <v>468722.0670858825</v>
      </c>
      <c r="H19" s="39"/>
      <c r="I19" s="39"/>
    </row>
    <row r="20" spans="1:9" ht="20.25">
      <c r="A20" s="39" t="s">
        <v>166</v>
      </c>
      <c r="B20" s="39"/>
      <c r="C20" s="40"/>
      <c r="D20" s="40"/>
      <c r="E20" s="39" t="s">
        <v>176</v>
      </c>
      <c r="F20" s="39"/>
      <c r="G20" s="45">
        <f>G19/260</f>
        <v>1802.777181099548</v>
      </c>
      <c r="H20" s="39"/>
      <c r="I20" s="39"/>
    </row>
    <row r="21" spans="1:9" ht="20.25">
      <c r="A21" s="39"/>
      <c r="B21" s="39"/>
      <c r="C21" s="40"/>
      <c r="D21" s="40"/>
      <c r="E21" s="39"/>
      <c r="F21" s="39"/>
      <c r="G21" s="39"/>
      <c r="H21" s="39"/>
      <c r="I21" s="39"/>
    </row>
    <row r="22" spans="1:9" ht="20.25">
      <c r="A22" s="39"/>
      <c r="B22" s="39"/>
      <c r="C22" s="40"/>
      <c r="D22" s="40"/>
      <c r="E22" s="39"/>
      <c r="F22" s="39"/>
      <c r="G22" s="39"/>
      <c r="H22" s="39"/>
      <c r="I22" s="39"/>
    </row>
    <row r="23" spans="2:9" ht="20.25">
      <c r="B23" s="39"/>
      <c r="C23" s="39"/>
      <c r="D23" s="39"/>
      <c r="E23" s="39"/>
      <c r="F23" s="39"/>
      <c r="G23" s="39"/>
      <c r="H23" s="39"/>
      <c r="I23" s="39"/>
    </row>
    <row r="24" spans="1:9" ht="21" thickBot="1">
      <c r="A24" s="39" t="s">
        <v>184</v>
      </c>
      <c r="B24" s="39"/>
      <c r="C24" s="39"/>
      <c r="D24" s="39"/>
      <c r="E24" s="39"/>
      <c r="F24" s="39"/>
      <c r="G24" s="39"/>
      <c r="H24" s="39"/>
      <c r="I24" s="39"/>
    </row>
    <row r="25" spans="1:9" ht="21" thickBot="1">
      <c r="A25" s="39" t="s">
        <v>177</v>
      </c>
      <c r="B25" s="39"/>
      <c r="C25" s="39"/>
      <c r="D25" s="39"/>
      <c r="E25" s="51">
        <f>1-I8/I3</f>
        <v>0.575</v>
      </c>
      <c r="F25" s="39"/>
      <c r="G25" s="46">
        <f>I14/E25</f>
        <v>373900.8695652174</v>
      </c>
      <c r="H25" s="39"/>
      <c r="I25" s="39"/>
    </row>
    <row r="26" spans="1:9" ht="20.25">
      <c r="A26" s="39"/>
      <c r="B26" s="39"/>
      <c r="C26" s="39"/>
      <c r="D26" s="39"/>
      <c r="E26" s="39" t="s">
        <v>176</v>
      </c>
      <c r="F26" s="39"/>
      <c r="G26" s="45">
        <f>G25/260</f>
        <v>1438.0802675585285</v>
      </c>
      <c r="H26" s="39"/>
      <c r="I26" s="39"/>
    </row>
    <row r="27" spans="1:9" ht="20.2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20.2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20.2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0.2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20.25">
      <c r="A31" s="39"/>
      <c r="B31" s="39"/>
      <c r="C31" s="39"/>
      <c r="D31" s="39"/>
      <c r="E31" s="39"/>
      <c r="F31" s="39"/>
      <c r="G31" s="39"/>
      <c r="H31" s="39"/>
      <c r="I31" s="39"/>
    </row>
    <row r="32" spans="1:9" ht="20.25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20.25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20.2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0.25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0.25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0.25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20.2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20.25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20.2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20.25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20.25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20.25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20.25">
      <c r="A44" s="39"/>
      <c r="B44" s="39"/>
      <c r="C44" s="39"/>
      <c r="D44" s="39"/>
      <c r="E44" s="39"/>
      <c r="F44" s="39"/>
      <c r="G44" s="39"/>
      <c r="H44" s="39"/>
      <c r="I44" s="39"/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5.7109375" style="0" customWidth="1"/>
    <col min="2" max="9" width="15.7109375" style="0" customWidth="1"/>
  </cols>
  <sheetData>
    <row r="1" spans="1:11" ht="24.75" customHeight="1">
      <c r="A1" s="55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1" t="s">
        <v>185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1"/>
      <c r="B3" s="53" t="s">
        <v>186</v>
      </c>
      <c r="C3" s="53" t="s">
        <v>187</v>
      </c>
      <c r="D3" s="53" t="s">
        <v>188</v>
      </c>
      <c r="E3" s="53" t="s">
        <v>189</v>
      </c>
      <c r="F3" s="53" t="s">
        <v>190</v>
      </c>
      <c r="G3" s="53" t="s">
        <v>191</v>
      </c>
      <c r="H3" s="54" t="s">
        <v>195</v>
      </c>
      <c r="I3" s="54" t="s">
        <v>201</v>
      </c>
      <c r="J3" s="1"/>
      <c r="K3" s="1"/>
    </row>
    <row r="4" spans="1:11" ht="24.75" customHeight="1">
      <c r="A4" s="56" t="s">
        <v>192</v>
      </c>
      <c r="B4" s="57"/>
      <c r="C4" s="57"/>
      <c r="D4" s="57"/>
      <c r="E4" s="57"/>
      <c r="F4" s="57"/>
      <c r="G4" s="57"/>
      <c r="H4" s="2">
        <f>SUM(B4:G4)</f>
        <v>0</v>
      </c>
      <c r="I4" s="2" t="e">
        <f>AVERAGE(B4:G4)</f>
        <v>#DIV/0!</v>
      </c>
      <c r="J4" s="1"/>
      <c r="K4" s="1"/>
    </row>
    <row r="5" spans="1:11" ht="24.75" customHeight="1">
      <c r="A5" s="1" t="s">
        <v>193</v>
      </c>
      <c r="B5" s="57"/>
      <c r="C5" s="57"/>
      <c r="D5" s="57"/>
      <c r="E5" s="57"/>
      <c r="F5" s="57"/>
      <c r="G5" s="57"/>
      <c r="H5" s="2">
        <f>SUM(B5:G5)</f>
        <v>0</v>
      </c>
      <c r="I5" s="2" t="e">
        <f>AVERAGE(B5:G5)</f>
        <v>#DIV/0!</v>
      </c>
      <c r="J5" s="1"/>
      <c r="K5" s="1"/>
    </row>
    <row r="6" spans="1:11" ht="24.75" customHeight="1">
      <c r="A6" s="1" t="s">
        <v>194</v>
      </c>
      <c r="B6" s="2" t="e">
        <f>B4/B5</f>
        <v>#DIV/0!</v>
      </c>
      <c r="C6" s="2" t="e">
        <f aca="true" t="shared" si="0" ref="C6:H6">C4/C5</f>
        <v>#DIV/0!</v>
      </c>
      <c r="D6" s="2" t="e">
        <f t="shared" si="0"/>
        <v>#DIV/0!</v>
      </c>
      <c r="E6" s="2" t="e">
        <f t="shared" si="0"/>
        <v>#DIV/0!</v>
      </c>
      <c r="F6" s="2" t="e">
        <f t="shared" si="0"/>
        <v>#DIV/0!</v>
      </c>
      <c r="G6" s="2" t="e">
        <f t="shared" si="0"/>
        <v>#DIV/0!</v>
      </c>
      <c r="H6" s="2" t="e">
        <f t="shared" si="0"/>
        <v>#DIV/0!</v>
      </c>
      <c r="I6" s="16"/>
      <c r="J6" s="1"/>
      <c r="K6" s="1"/>
    </row>
    <row r="7" spans="1:11" ht="24.75" customHeight="1">
      <c r="A7" s="1"/>
      <c r="B7" s="16"/>
      <c r="C7" s="16"/>
      <c r="D7" s="16"/>
      <c r="E7" s="16"/>
      <c r="F7" s="16"/>
      <c r="G7" s="16"/>
      <c r="H7" s="16"/>
      <c r="I7" s="1"/>
      <c r="J7" s="1"/>
      <c r="K7" s="1"/>
    </row>
    <row r="8" spans="1:11" ht="24.75" customHeight="1">
      <c r="A8" s="56" t="s">
        <v>196</v>
      </c>
      <c r="B8" s="57"/>
      <c r="C8" s="57"/>
      <c r="D8" s="57"/>
      <c r="E8" s="57"/>
      <c r="F8" s="57"/>
      <c r="G8" s="57"/>
      <c r="H8" s="2">
        <f>SUM(B8:G8)</f>
        <v>0</v>
      </c>
      <c r="I8" s="2" t="e">
        <f>AVERAGE(B8:G8)</f>
        <v>#DIV/0!</v>
      </c>
      <c r="J8" s="1"/>
      <c r="K8" s="1"/>
    </row>
    <row r="9" spans="1:11" ht="24.75" customHeight="1">
      <c r="A9" s="1" t="s">
        <v>197</v>
      </c>
      <c r="B9" s="57"/>
      <c r="C9" s="57"/>
      <c r="D9" s="57"/>
      <c r="E9" s="57"/>
      <c r="F9" s="57"/>
      <c r="G9" s="57"/>
      <c r="H9" s="2">
        <f>SUM(B9:G9)</f>
        <v>0</v>
      </c>
      <c r="I9" s="2" t="e">
        <f>AVERAGE(B9:G9)</f>
        <v>#DIV/0!</v>
      </c>
      <c r="J9" s="1"/>
      <c r="K9" s="1"/>
    </row>
    <row r="10" spans="1:11" ht="24.75" customHeight="1">
      <c r="A10" s="1" t="s">
        <v>194</v>
      </c>
      <c r="B10" s="2" t="e">
        <f aca="true" t="shared" si="1" ref="B10:H10">B8/B9</f>
        <v>#DIV/0!</v>
      </c>
      <c r="C10" s="2" t="e">
        <f t="shared" si="1"/>
        <v>#DIV/0!</v>
      </c>
      <c r="D10" s="2" t="e">
        <f t="shared" si="1"/>
        <v>#DIV/0!</v>
      </c>
      <c r="E10" s="2" t="e">
        <f t="shared" si="1"/>
        <v>#DIV/0!</v>
      </c>
      <c r="F10" s="2" t="e">
        <f t="shared" si="1"/>
        <v>#DIV/0!</v>
      </c>
      <c r="G10" s="2" t="e">
        <f t="shared" si="1"/>
        <v>#DIV/0!</v>
      </c>
      <c r="H10" s="2" t="e">
        <f t="shared" si="1"/>
        <v>#DIV/0!</v>
      </c>
      <c r="I10" s="16"/>
      <c r="J10" s="1"/>
      <c r="K10" s="1"/>
    </row>
    <row r="11" spans="1:11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24.75" customHeight="1">
      <c r="A12" s="55" t="s">
        <v>162</v>
      </c>
      <c r="B12" s="2">
        <f>B4+B8</f>
        <v>0</v>
      </c>
      <c r="C12" s="2">
        <f aca="true" t="shared" si="2" ref="C12:H12">C4+C8</f>
        <v>0</v>
      </c>
      <c r="D12" s="2">
        <f t="shared" si="2"/>
        <v>0</v>
      </c>
      <c r="E12" s="2">
        <f t="shared" si="2"/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>AVERAGE(B12:G12)</f>
        <v>0</v>
      </c>
      <c r="J12" s="1"/>
      <c r="K12" s="1"/>
    </row>
    <row r="13" spans="1:1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4.75" customHeight="1">
      <c r="A14" s="1" t="s">
        <v>198</v>
      </c>
      <c r="B14" s="57"/>
      <c r="C14" s="57"/>
      <c r="D14" s="57"/>
      <c r="E14" s="57"/>
      <c r="F14" s="57"/>
      <c r="G14" s="57"/>
      <c r="H14" s="2">
        <f>SUM(B14:G14)</f>
        <v>0</v>
      </c>
      <c r="I14" s="2" t="e">
        <f>AVERAGE(B14:G14)</f>
        <v>#DIV/0!</v>
      </c>
      <c r="J14" s="1"/>
      <c r="K14" s="1"/>
    </row>
    <row r="15" spans="1:11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4.75" customHeight="1">
      <c r="A16" s="1" t="s">
        <v>199</v>
      </c>
      <c r="B16" s="57"/>
      <c r="C16" s="57"/>
      <c r="D16" s="57"/>
      <c r="E16" s="57"/>
      <c r="F16" s="57"/>
      <c r="G16" s="57"/>
      <c r="H16" s="2">
        <f>SUM(B16:G16)</f>
        <v>0</v>
      </c>
      <c r="I16" s="2" t="e">
        <f>AVERAGE(B16:G16)</f>
        <v>#DIV/0!</v>
      </c>
      <c r="J16" s="1"/>
      <c r="K16" s="1"/>
    </row>
    <row r="17" spans="1:11" ht="24.75" customHeight="1">
      <c r="A17" s="1" t="s">
        <v>200</v>
      </c>
      <c r="B17" s="57"/>
      <c r="C17" s="1"/>
      <c r="D17" s="1"/>
      <c r="E17" s="1"/>
      <c r="F17" s="1"/>
      <c r="G17" s="1"/>
      <c r="H17" s="1"/>
      <c r="I17" s="1"/>
      <c r="J17" s="1"/>
      <c r="K17" s="1"/>
    </row>
    <row r="18" spans="1:11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4.75" customHeight="1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4.75" customHeight="1">
      <c r="A20" s="2" t="s">
        <v>203</v>
      </c>
      <c r="B20" s="2" t="s">
        <v>2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57"/>
      <c r="B21" s="57"/>
      <c r="C21" s="1"/>
      <c r="D21" s="1"/>
      <c r="E21" s="1"/>
      <c r="F21" s="1"/>
      <c r="G21" s="1"/>
      <c r="H21" s="1"/>
      <c r="I21" s="1"/>
      <c r="J21" s="1"/>
      <c r="K21" s="1"/>
    </row>
    <row r="22" spans="1:11" ht="15" customHeight="1">
      <c r="A22" s="57"/>
      <c r="B22" s="57"/>
      <c r="C22" s="1"/>
      <c r="D22" s="1"/>
      <c r="E22" s="1"/>
      <c r="F22" s="1"/>
      <c r="G22" s="1"/>
      <c r="H22" s="1"/>
      <c r="I22" s="1"/>
      <c r="J22" s="1"/>
      <c r="K22" s="1"/>
    </row>
    <row r="23" spans="1:11" ht="15" customHeight="1">
      <c r="A23" s="57"/>
      <c r="B23" s="57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57"/>
      <c r="B24" s="57"/>
      <c r="C24" s="1"/>
      <c r="D24" s="1"/>
      <c r="E24" s="1"/>
      <c r="F24" s="1"/>
      <c r="G24" s="1"/>
      <c r="H24" s="1"/>
      <c r="I24" s="1"/>
      <c r="J24" s="1"/>
      <c r="K24" s="1"/>
    </row>
    <row r="25" spans="1:11" ht="15" customHeight="1">
      <c r="A25" s="57"/>
      <c r="B25" s="57"/>
      <c r="C25" s="1"/>
      <c r="D25" s="1"/>
      <c r="E25" s="1"/>
      <c r="F25" s="1"/>
      <c r="G25" s="1"/>
      <c r="H25" s="1"/>
      <c r="I25" s="1"/>
      <c r="J25" s="1"/>
      <c r="K25" s="1"/>
    </row>
    <row r="26" spans="1:11" ht="15" customHeight="1">
      <c r="A26" s="57"/>
      <c r="B26" s="57"/>
      <c r="C26" s="1"/>
      <c r="D26" s="1"/>
      <c r="E26" s="1"/>
      <c r="F26" s="1"/>
      <c r="G26" s="1"/>
      <c r="H26" s="1"/>
      <c r="I26" s="1"/>
      <c r="J26" s="1"/>
      <c r="K26" s="1"/>
    </row>
    <row r="27" spans="1:11" ht="15" customHeight="1">
      <c r="A27" s="57"/>
      <c r="B27" s="57"/>
      <c r="C27" s="1"/>
      <c r="D27" s="1"/>
      <c r="E27" s="1"/>
      <c r="F27" s="1"/>
      <c r="G27" s="1"/>
      <c r="H27" s="1"/>
      <c r="I27" s="1"/>
      <c r="J27" s="1"/>
      <c r="K27" s="1"/>
    </row>
    <row r="28" spans="1:11" ht="15" customHeight="1">
      <c r="A28" s="57"/>
      <c r="B28" s="57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57"/>
      <c r="B29" s="57"/>
      <c r="C29" s="1"/>
      <c r="D29" s="1"/>
      <c r="E29" s="1"/>
      <c r="F29" s="1"/>
      <c r="G29" s="1"/>
      <c r="H29" s="1"/>
      <c r="I29" s="1"/>
      <c r="J29" s="1"/>
      <c r="K29" s="1"/>
    </row>
    <row r="30" spans="1:11" ht="15" customHeight="1">
      <c r="A30" s="57"/>
      <c r="B30" s="57"/>
      <c r="C30" s="1"/>
      <c r="D30" s="1"/>
      <c r="E30" s="1"/>
      <c r="F30" s="1"/>
      <c r="G30" s="1"/>
      <c r="H30" s="1"/>
      <c r="I30" s="1"/>
      <c r="J30" s="1"/>
      <c r="K30" s="1"/>
    </row>
    <row r="31" spans="1:11" ht="15" customHeight="1">
      <c r="A31" s="57"/>
      <c r="B31" s="57"/>
      <c r="C31" s="1"/>
      <c r="D31" s="1"/>
      <c r="E31" s="1"/>
      <c r="F31" s="1"/>
      <c r="G31" s="1"/>
      <c r="H31" s="1"/>
      <c r="I31" s="1"/>
      <c r="J31" s="1"/>
      <c r="K31" s="1"/>
    </row>
    <row r="32" spans="1:11" ht="15" customHeight="1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2" t="s">
        <v>195</v>
      </c>
      <c r="B33" s="2">
        <f>SUM(B21:B32)</f>
        <v>0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 bos/sbdc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 Lewis</cp:lastModifiedBy>
  <cp:lastPrinted>2009-10-21T17:19:54Z</cp:lastPrinted>
  <dcterms:created xsi:type="dcterms:W3CDTF">2000-06-23T12:00:08Z</dcterms:created>
  <dcterms:modified xsi:type="dcterms:W3CDTF">2015-02-19T13:57:53Z</dcterms:modified>
  <cp:category/>
  <cp:version/>
  <cp:contentType/>
  <cp:contentStatus/>
</cp:coreProperties>
</file>